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penData\Referat VIII A 1\"/>
    </mc:Choice>
  </mc:AlternateContent>
  <xr:revisionPtr revIDLastSave="0" documentId="8_{B054724F-EDD7-4854-8D30-98BF9C9393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ÖKOPROFIT Ergebnis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F56" i="1"/>
  <c r="G56" i="1"/>
  <c r="H56" i="1"/>
  <c r="I56" i="1"/>
  <c r="J56" i="1"/>
  <c r="K56" i="1"/>
  <c r="L56" i="1"/>
  <c r="M56" i="1"/>
  <c r="N56" i="1"/>
  <c r="F53" i="1"/>
  <c r="F52" i="1"/>
  <c r="F51" i="1"/>
  <c r="F49" i="1" l="1"/>
  <c r="F48" i="1"/>
  <c r="F47" i="1"/>
  <c r="F46" i="1"/>
  <c r="F42" i="1"/>
  <c r="F41" i="1"/>
  <c r="F40" i="1"/>
  <c r="F39" i="1"/>
  <c r="F38" i="1"/>
  <c r="F37" i="1"/>
  <c r="H34" i="1"/>
  <c r="F34" i="1"/>
  <c r="L33" i="1"/>
  <c r="K33" i="1"/>
  <c r="H33" i="1"/>
  <c r="G33" i="1"/>
  <c r="F32" i="1"/>
  <c r="F31" i="1"/>
  <c r="F30" i="1"/>
  <c r="F29" i="1"/>
  <c r="F28" i="1"/>
  <c r="F27" i="1"/>
  <c r="F26" i="1"/>
  <c r="F25" i="1"/>
  <c r="F24" i="1"/>
  <c r="F22" i="1"/>
  <c r="F21" i="1"/>
  <c r="F19" i="1"/>
  <c r="J18" i="1"/>
  <c r="H18" i="1"/>
  <c r="F18" i="1"/>
  <c r="F17" i="1"/>
  <c r="F5" i="1"/>
  <c r="D56" i="1"/>
  <c r="K58" i="1" l="1"/>
</calcChain>
</file>

<file path=xl/sharedStrings.xml><?xml version="1.0" encoding="utf-8"?>
<sst xmlns="http://schemas.openxmlformats.org/spreadsheetml/2006/main" count="80" uniqueCount="72">
  <si>
    <t>Betriebe</t>
  </si>
  <si>
    <t>Beschäftigte (ohne Rezert.)</t>
  </si>
  <si>
    <t>Kreis Borken IX 2019/2020</t>
  </si>
  <si>
    <t>Essen Runde 10, 2017/2018</t>
  </si>
  <si>
    <t>Köln 2018/2019</t>
  </si>
  <si>
    <t>Kreis Viersen 2018</t>
  </si>
  <si>
    <t>Bottrop 2018/2019</t>
  </si>
  <si>
    <t>Düsseldorf 2017/2018</t>
  </si>
  <si>
    <t>Kreis Soest 2016/2017</t>
  </si>
  <si>
    <t>Regiopolregion Bielefeld 2020/2021</t>
  </si>
  <si>
    <t>BSD 2019-2020. 11. Runde</t>
  </si>
  <si>
    <t>Kreis Wesel 6. Runde</t>
  </si>
  <si>
    <t>Kreis Paderborn, 4. Runde 2020/2021</t>
  </si>
  <si>
    <t>Kreis Steinfurt 11.Runde</t>
  </si>
  <si>
    <t>Märkischer Kreis 3. Runde</t>
  </si>
  <si>
    <t>Siegerland II</t>
  </si>
  <si>
    <t>Kreis Lippe 2018/ 2019</t>
  </si>
  <si>
    <t>Münster/ Warendorf 2021/2022</t>
  </si>
  <si>
    <t>Vest Recklinghausen 2021/2022</t>
  </si>
  <si>
    <t>Rezertifizierte Betriebe</t>
  </si>
  <si>
    <t>Stand 10.08.2020</t>
  </si>
  <si>
    <t>monetär bewertbare Maßnahmen</t>
  </si>
  <si>
    <t>Projektanzahl</t>
  </si>
  <si>
    <t>ÖKOPROFIT-Projekt</t>
  </si>
  <si>
    <t xml:space="preserve">Termin Auszeichnungs-veranstaltung </t>
  </si>
  <si>
    <t>Kreis Borken X 2021/2022</t>
  </si>
  <si>
    <t>Abfall in t/a</t>
  </si>
  <si>
    <t>Energie in kWh/a</t>
  </si>
  <si>
    <t>Wasser in m³/a</t>
  </si>
  <si>
    <t>CO2 in t/a</t>
  </si>
  <si>
    <t>Betriebskosten-einsparung in €/a</t>
  </si>
  <si>
    <t>einmalige Investitionen in €</t>
  </si>
  <si>
    <t>Maßnahmen insgesamt (Broschüre)</t>
  </si>
  <si>
    <t>StädteRegion Aachen 2022/2023</t>
  </si>
  <si>
    <t>Durchschnitt je Unternehmen</t>
  </si>
  <si>
    <t>Kreis Coesfeld 2023 (ursprünglich: 2018/2019) - 3. Runde</t>
  </si>
  <si>
    <t>Soest-Sauerland 2022/2023</t>
  </si>
  <si>
    <t>Regiopolregion Bielefeld 2022/2023</t>
  </si>
  <si>
    <t>Stadt Essen 2022-2023</t>
  </si>
  <si>
    <t>Märkischer Kreis 4. Runde</t>
  </si>
  <si>
    <t>Kreis Borken Einsteigerprojekt 2022-2023</t>
  </si>
  <si>
    <t>Kreis Borken Mikro 2022-2023</t>
  </si>
  <si>
    <t>Bergisches Städtedreieck 12. Runde</t>
  </si>
  <si>
    <t>Stadt Dortmund 13. Runde -2022/2023</t>
  </si>
  <si>
    <t>Kreis Mettmann 6. Staffel 2023</t>
  </si>
  <si>
    <t>k.A.</t>
  </si>
  <si>
    <t>Stadt Düsseldorf 8. Staffel 2023</t>
  </si>
  <si>
    <t>Stadt Hamm 10. Runde 2022/2023</t>
  </si>
  <si>
    <t>Stadt Münster 13. Runde 2022/2023</t>
  </si>
  <si>
    <t>Stadt Botttrop 8. Runde 2023/2024</t>
  </si>
  <si>
    <t>Kreis Wesel 7. Runde</t>
  </si>
  <si>
    <t>Kreis Paderborn, 5. Runde 2023/2024</t>
  </si>
  <si>
    <t>Kreis Minden-Lübbecke 9. Runde 2024 + Klub (4 Rezi)</t>
  </si>
  <si>
    <t>Kreis Lippe 2022/2023</t>
  </si>
  <si>
    <t>Kreis Olpe 2023/2024</t>
  </si>
  <si>
    <t>Märkischer Kreis 5. Runde 2023/2024</t>
  </si>
  <si>
    <t>KLUB</t>
  </si>
  <si>
    <t>K.A.</t>
  </si>
  <si>
    <t xml:space="preserve">Kreis Höxter KLUB </t>
  </si>
  <si>
    <t>Klub Rezertifizierungen</t>
  </si>
  <si>
    <t>Stand: 07.04.2025</t>
  </si>
  <si>
    <t>Soest-Sauerland II 2024/2025</t>
  </si>
  <si>
    <t>Kreis Kleve 2024</t>
  </si>
  <si>
    <t>Bergisches Städtedreieck 13. Runde</t>
  </si>
  <si>
    <t>Kreis Siegen-Wittgenstein 3. Runde 2023/2024</t>
  </si>
  <si>
    <t>Kreis Warendorf 2022/2023</t>
  </si>
  <si>
    <t>Märkischer Kreis Klub</t>
  </si>
  <si>
    <t>Summe (Stand: 07.04.2025)</t>
  </si>
  <si>
    <t>Vest Recklinghausen 2024/2025</t>
  </si>
  <si>
    <t>Regiopolregion Bielefeld 2024/2025</t>
  </si>
  <si>
    <t>Kreis Borken 2024/2025</t>
  </si>
  <si>
    <t>Düsseldorf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</si>
</sst>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_ ;\-#,##0\ "/>
    <numFmt numFmtId="166" formatCode="#,##0.0_ ;\-#,##0.0\ "/>
  </numFmts>
  <fonts count="1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mpatilFact LT Regula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4" fontId="5" fillId="5" borderId="1" applyNumberFormat="0" applyProtection="0">
      <alignment horizontal="left" vertical="center" indent="1" justifyLastLine="1"/>
    </xf>
    <xf numFmtId="4" fontId="5" fillId="5" borderId="1" applyNumberFormat="0" applyProtection="0">
      <alignment horizontal="left" vertical="center" indent="1" justifyLastLine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165" fontId="0" fillId="0" borderId="0" xfId="1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5" fontId="0" fillId="0" borderId="0" xfId="1" applyNumberFormat="1" applyFont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6" fillId="3" borderId="0" xfId="0" applyFont="1" applyFill="1"/>
    <xf numFmtId="14" fontId="7" fillId="0" borderId="0" xfId="0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165" fontId="0" fillId="0" borderId="0" xfId="1" applyNumberFormat="1" applyFont="1" applyFill="1" applyAlignment="1">
      <alignment horizontal="center" vertical="center"/>
    </xf>
    <xf numFmtId="0" fontId="3" fillId="0" borderId="0" xfId="0" applyFont="1"/>
    <xf numFmtId="3" fontId="3" fillId="4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66" fontId="0" fillId="0" borderId="0" xfId="1" applyNumberFormat="1" applyFont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6" borderId="0" xfId="0" applyFont="1" applyFill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166" fontId="0" fillId="0" borderId="0" xfId="1" applyNumberFormat="1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0" borderId="0" xfId="0" applyFont="1"/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/>
    </xf>
    <xf numFmtId="3" fontId="4" fillId="6" borderId="0" xfId="0" applyNumberFormat="1" applyFont="1" applyFill="1" applyAlignment="1">
      <alignment horizontal="center" vertical="center" wrapText="1"/>
    </xf>
    <xf numFmtId="0" fontId="0" fillId="6" borderId="0" xfId="0" applyFill="1" applyAlignment="1">
      <alignment vertical="center" wrapText="1"/>
    </xf>
  </cellXfs>
  <cellStyles count="9">
    <cellStyle name="Komma" xfId="1" builtinId="3"/>
    <cellStyle name="Komma 2" xfId="7" xr:uid="{D3FD42A7-316B-48F5-BEC4-ABCBA6A2BD86}"/>
    <cellStyle name="SAPBEXstdItem" xfId="2" xr:uid="{00000000-0005-0000-0000-000001000000}"/>
    <cellStyle name="SAPBEXstdItem 2" xfId="3" xr:uid="{00000000-0005-0000-0000-000002000000}"/>
    <cellStyle name="Standard" xfId="0" builtinId="0"/>
    <cellStyle name="Standard 2" xfId="6" xr:uid="{D7722A60-AE25-46D3-A3EE-D581067A2E7B}"/>
    <cellStyle name="Währung 2" xfId="4" xr:uid="{D799837F-B450-45B6-BB75-A76EDD7D905F}"/>
    <cellStyle name="Währung 2 2" xfId="8" xr:uid="{D9496C29-0CBB-4884-A2A2-BC880843B460}"/>
    <cellStyle name="Währung 3" xfId="5" xr:uid="{37B08A48-5A47-4F4B-936A-8E13D9533D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topLeftCell="D1" zoomScale="90" zoomScaleNormal="90" workbookViewId="0">
      <selection activeCell="N63" sqref="N63"/>
    </sheetView>
  </sheetViews>
  <sheetFormatPr baseColWidth="10" defaultRowHeight="15"/>
  <cols>
    <col min="1" max="1" width="8.140625" customWidth="1"/>
    <col min="2" max="2" width="15.85546875" customWidth="1"/>
    <col min="3" max="3" width="34.28515625" bestFit="1" customWidth="1"/>
    <col min="4" max="4" width="10.5703125" customWidth="1"/>
    <col min="5" max="5" width="23.28515625" customWidth="1"/>
    <col min="6" max="6" width="15.85546875" customWidth="1"/>
    <col min="7" max="7" width="18.28515625" customWidth="1"/>
    <col min="8" max="8" width="14.5703125" customWidth="1"/>
    <col min="9" max="9" width="19.42578125" customWidth="1"/>
    <col min="10" max="10" width="25.140625" customWidth="1"/>
    <col min="11" max="11" width="15.28515625" customWidth="1"/>
    <col min="12" max="12" width="14.28515625" customWidth="1"/>
    <col min="13" max="13" width="13.28515625" customWidth="1"/>
    <col min="14" max="14" width="17.7109375" customWidth="1"/>
  </cols>
  <sheetData>
    <row r="1" spans="1:14">
      <c r="A1" t="s">
        <v>60</v>
      </c>
      <c r="B1" s="2"/>
      <c r="F1" s="3"/>
    </row>
    <row r="2" spans="1:14" ht="38.25">
      <c r="A2" s="1" t="s">
        <v>22</v>
      </c>
      <c r="B2" s="1" t="s">
        <v>24</v>
      </c>
      <c r="C2" s="1" t="s">
        <v>23</v>
      </c>
      <c r="D2" s="1" t="s">
        <v>0</v>
      </c>
      <c r="E2" s="1" t="s">
        <v>19</v>
      </c>
      <c r="F2" s="1" t="s">
        <v>1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21</v>
      </c>
    </row>
    <row r="3" spans="1:14">
      <c r="A3" s="11" t="s">
        <v>20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>
      <c r="A4" s="8">
        <v>197</v>
      </c>
      <c r="B4" s="8"/>
      <c r="C4" s="8"/>
      <c r="D4" s="12">
        <v>2213</v>
      </c>
      <c r="E4" s="12">
        <v>274</v>
      </c>
      <c r="F4" s="13">
        <v>560244</v>
      </c>
      <c r="G4" s="13">
        <v>53790.220000000016</v>
      </c>
      <c r="H4" s="13">
        <v>755321615</v>
      </c>
      <c r="I4" s="13">
        <v>3761571.4</v>
      </c>
      <c r="J4" s="13">
        <v>332117.55000000005</v>
      </c>
      <c r="K4" s="13">
        <v>87501575.700000003</v>
      </c>
      <c r="L4" s="13">
        <v>264756957.15000001</v>
      </c>
      <c r="M4" s="12">
        <v>16699</v>
      </c>
      <c r="N4" s="12">
        <v>10152</v>
      </c>
    </row>
    <row r="5" spans="1:14" s="19" customFormat="1">
      <c r="A5" s="19">
        <v>198</v>
      </c>
      <c r="B5" s="20">
        <v>44094</v>
      </c>
      <c r="C5" s="17" t="s">
        <v>2</v>
      </c>
      <c r="D5" s="4">
        <v>9</v>
      </c>
      <c r="E5" s="4"/>
      <c r="F5" s="21">
        <f>70+177+34+32+150+45+21+45+10</f>
        <v>584</v>
      </c>
      <c r="G5" s="21">
        <v>3</v>
      </c>
      <c r="H5" s="21">
        <v>931300</v>
      </c>
      <c r="I5" s="21">
        <v>300</v>
      </c>
      <c r="J5" s="21">
        <v>512.70000000000005</v>
      </c>
      <c r="K5" s="21">
        <v>206540</v>
      </c>
      <c r="L5" s="21">
        <v>1471250</v>
      </c>
      <c r="M5" s="21">
        <v>56</v>
      </c>
      <c r="N5" s="21">
        <v>29</v>
      </c>
    </row>
    <row r="6" spans="1:14" s="19" customFormat="1">
      <c r="A6" s="19">
        <v>199</v>
      </c>
      <c r="B6" s="20">
        <v>44217</v>
      </c>
      <c r="C6" s="17" t="s">
        <v>3</v>
      </c>
      <c r="D6" s="4">
        <v>10</v>
      </c>
      <c r="E6" s="4">
        <v>3</v>
      </c>
      <c r="F6" s="21">
        <v>3149</v>
      </c>
      <c r="G6" s="21">
        <v>898</v>
      </c>
      <c r="H6" s="21">
        <v>2025895</v>
      </c>
      <c r="I6" s="21">
        <v>2808</v>
      </c>
      <c r="J6" s="21">
        <v>2877</v>
      </c>
      <c r="K6" s="21">
        <v>539209</v>
      </c>
      <c r="L6" s="21">
        <v>1674529</v>
      </c>
      <c r="M6" s="21">
        <v>95</v>
      </c>
      <c r="N6" s="21">
        <v>66</v>
      </c>
    </row>
    <row r="7" spans="1:14" s="19" customFormat="1">
      <c r="A7" s="19">
        <v>200</v>
      </c>
      <c r="B7" s="9">
        <v>44266</v>
      </c>
      <c r="C7" s="28" t="s">
        <v>5</v>
      </c>
      <c r="D7" s="22">
        <v>12</v>
      </c>
      <c r="E7" s="22">
        <v>1</v>
      </c>
      <c r="F7" s="10">
        <v>1600</v>
      </c>
      <c r="G7" s="10">
        <v>37.799999999999997</v>
      </c>
      <c r="H7" s="10">
        <v>1986521</v>
      </c>
      <c r="I7" s="10">
        <v>6515</v>
      </c>
      <c r="J7" s="10">
        <v>1189</v>
      </c>
      <c r="K7" s="10">
        <v>371931</v>
      </c>
      <c r="L7" s="10">
        <v>2030063</v>
      </c>
      <c r="M7" s="10">
        <v>85</v>
      </c>
      <c r="N7" s="10">
        <v>50</v>
      </c>
    </row>
    <row r="8" spans="1:14" s="19" customFormat="1">
      <c r="A8" s="19">
        <v>201</v>
      </c>
      <c r="B8" s="20">
        <v>44281</v>
      </c>
      <c r="C8" s="17" t="s">
        <v>6</v>
      </c>
      <c r="D8" s="4">
        <v>12</v>
      </c>
      <c r="E8" s="4"/>
      <c r="F8" s="21">
        <v>1761</v>
      </c>
      <c r="G8" s="21">
        <v>110</v>
      </c>
      <c r="H8" s="21">
        <v>847567</v>
      </c>
      <c r="I8" s="21">
        <v>3450</v>
      </c>
      <c r="J8" s="21">
        <v>1169</v>
      </c>
      <c r="K8" s="21">
        <v>252865</v>
      </c>
      <c r="L8" s="21">
        <v>1387087</v>
      </c>
      <c r="M8" s="21">
        <v>80</v>
      </c>
      <c r="N8" s="21">
        <v>41</v>
      </c>
    </row>
    <row r="9" spans="1:14" s="19" customFormat="1">
      <c r="A9" s="19">
        <v>202</v>
      </c>
      <c r="B9" s="20">
        <v>44302</v>
      </c>
      <c r="C9" s="17" t="s">
        <v>4</v>
      </c>
      <c r="D9" s="4">
        <v>7</v>
      </c>
      <c r="E9" s="4">
        <v>6</v>
      </c>
      <c r="F9" s="21"/>
      <c r="G9" s="21">
        <v>684</v>
      </c>
      <c r="H9" s="21">
        <v>4740000</v>
      </c>
      <c r="I9" s="21">
        <v>4822</v>
      </c>
      <c r="J9" s="21">
        <v>7261</v>
      </c>
      <c r="K9" s="21">
        <v>894000</v>
      </c>
      <c r="L9" s="21">
        <v>6558000</v>
      </c>
      <c r="M9" s="21">
        <v>286</v>
      </c>
      <c r="N9" s="21"/>
    </row>
    <row r="10" spans="1:14" s="19" customFormat="1">
      <c r="A10" s="19">
        <v>203</v>
      </c>
      <c r="B10" s="20">
        <v>44361</v>
      </c>
      <c r="C10" s="17" t="s">
        <v>7</v>
      </c>
      <c r="D10" s="4">
        <v>10</v>
      </c>
      <c r="E10" s="4">
        <v>2</v>
      </c>
      <c r="F10" s="21">
        <v>1141</v>
      </c>
      <c r="G10" s="21">
        <v>7</v>
      </c>
      <c r="H10" s="21">
        <v>392166</v>
      </c>
      <c r="I10" s="21">
        <v>17.100000000005821</v>
      </c>
      <c r="J10" s="21">
        <v>554</v>
      </c>
      <c r="K10" s="21">
        <v>63502</v>
      </c>
      <c r="L10" s="21">
        <v>793423</v>
      </c>
      <c r="M10" s="21" t="s">
        <v>45</v>
      </c>
      <c r="N10" s="21" t="s">
        <v>45</v>
      </c>
    </row>
    <row r="11" spans="1:14" s="19" customFormat="1">
      <c r="A11" s="19">
        <v>204</v>
      </c>
      <c r="B11" s="20">
        <v>44362</v>
      </c>
      <c r="C11" s="17" t="s">
        <v>8</v>
      </c>
      <c r="D11" s="4">
        <v>12</v>
      </c>
      <c r="E11" s="4">
        <v>1</v>
      </c>
      <c r="F11" s="21">
        <v>1824</v>
      </c>
      <c r="G11" s="21">
        <v>20</v>
      </c>
      <c r="H11" s="21">
        <v>2600000</v>
      </c>
      <c r="I11" s="21">
        <v>5490</v>
      </c>
      <c r="J11" s="21">
        <v>636</v>
      </c>
      <c r="K11" s="21">
        <v>242162</v>
      </c>
      <c r="L11" s="21">
        <v>1202960</v>
      </c>
      <c r="M11" s="21">
        <v>92</v>
      </c>
      <c r="N11" s="21">
        <v>36</v>
      </c>
    </row>
    <row r="12" spans="1:14" s="19" customFormat="1">
      <c r="A12" s="19">
        <v>205</v>
      </c>
      <c r="B12" s="20">
        <v>44448</v>
      </c>
      <c r="C12" s="17" t="s">
        <v>9</v>
      </c>
      <c r="D12" s="4">
        <v>13</v>
      </c>
      <c r="E12" s="4">
        <v>1</v>
      </c>
      <c r="F12" s="21">
        <v>1797</v>
      </c>
      <c r="G12" s="21">
        <v>60</v>
      </c>
      <c r="H12" s="21">
        <v>1282917</v>
      </c>
      <c r="I12" s="21">
        <v>79.63</v>
      </c>
      <c r="J12" s="21">
        <v>1201.5</v>
      </c>
      <c r="K12" s="21">
        <v>286712</v>
      </c>
      <c r="L12" s="21">
        <v>2887692</v>
      </c>
      <c r="M12" s="21">
        <v>100</v>
      </c>
      <c r="N12" s="14">
        <v>37</v>
      </c>
    </row>
    <row r="13" spans="1:14" s="19" customFormat="1">
      <c r="A13" s="19">
        <v>206</v>
      </c>
      <c r="B13" s="20">
        <v>44677</v>
      </c>
      <c r="C13" s="17" t="s">
        <v>10</v>
      </c>
      <c r="D13" s="26">
        <v>8</v>
      </c>
      <c r="E13" s="26"/>
      <c r="F13" s="26">
        <v>1747</v>
      </c>
      <c r="G13" s="21">
        <v>15</v>
      </c>
      <c r="H13" s="21">
        <v>891328</v>
      </c>
      <c r="I13" s="21">
        <v>178</v>
      </c>
      <c r="J13" s="21">
        <v>1880</v>
      </c>
      <c r="K13" s="21">
        <v>482702</v>
      </c>
      <c r="L13" s="21">
        <v>3599134</v>
      </c>
      <c r="M13" s="21">
        <v>60</v>
      </c>
      <c r="N13" s="21">
        <v>31</v>
      </c>
    </row>
    <row r="14" spans="1:14" s="19" customFormat="1">
      <c r="A14" s="19">
        <v>207</v>
      </c>
      <c r="B14" s="20">
        <v>44686</v>
      </c>
      <c r="C14" s="17" t="s">
        <v>12</v>
      </c>
      <c r="D14" s="26">
        <v>8</v>
      </c>
      <c r="E14" s="26">
        <v>2</v>
      </c>
      <c r="F14" s="26">
        <v>2274</v>
      </c>
      <c r="G14" s="21">
        <v>11</v>
      </c>
      <c r="H14" s="21">
        <v>1509000</v>
      </c>
      <c r="I14" s="21">
        <v>2381</v>
      </c>
      <c r="J14" s="21">
        <v>739</v>
      </c>
      <c r="K14" s="21">
        <v>218000</v>
      </c>
      <c r="L14" s="21">
        <v>2281000</v>
      </c>
      <c r="M14" s="21">
        <v>75</v>
      </c>
      <c r="N14" s="21">
        <v>26</v>
      </c>
    </row>
    <row r="15" spans="1:14" s="19" customFormat="1">
      <c r="A15" s="19">
        <v>208</v>
      </c>
      <c r="B15" s="20">
        <v>44700</v>
      </c>
      <c r="C15" s="17" t="s">
        <v>11</v>
      </c>
      <c r="D15" s="26">
        <v>8</v>
      </c>
      <c r="E15" s="26"/>
      <c r="F15" s="26">
        <v>292</v>
      </c>
      <c r="G15" s="21"/>
      <c r="H15" s="21">
        <v>43475</v>
      </c>
      <c r="I15" s="21"/>
      <c r="J15" s="21">
        <v>15</v>
      </c>
      <c r="K15" s="21">
        <v>9174</v>
      </c>
      <c r="L15" s="21">
        <v>26925</v>
      </c>
      <c r="M15" s="21">
        <v>60</v>
      </c>
      <c r="N15" s="21">
        <v>4</v>
      </c>
    </row>
    <row r="16" spans="1:14" s="19" customFormat="1">
      <c r="A16" s="19">
        <v>209</v>
      </c>
      <c r="B16" s="20">
        <v>44720</v>
      </c>
      <c r="C16" s="17" t="s">
        <v>13</v>
      </c>
      <c r="D16" s="26">
        <v>14</v>
      </c>
      <c r="E16" s="26">
        <v>9</v>
      </c>
      <c r="F16" s="26">
        <v>5577</v>
      </c>
      <c r="G16" s="21">
        <v>364</v>
      </c>
      <c r="H16" s="21">
        <v>5779567</v>
      </c>
      <c r="I16" s="21">
        <v>3000</v>
      </c>
      <c r="J16" s="21">
        <v>30363</v>
      </c>
      <c r="K16" s="21">
        <v>1555794</v>
      </c>
      <c r="L16" s="21">
        <v>4254942</v>
      </c>
      <c r="M16" s="21">
        <v>136</v>
      </c>
      <c r="N16" s="21">
        <v>55</v>
      </c>
    </row>
    <row r="17" spans="1:14" s="19" customFormat="1">
      <c r="A17" s="19">
        <v>210</v>
      </c>
      <c r="B17" s="20">
        <v>44733</v>
      </c>
      <c r="C17" s="17" t="s">
        <v>14</v>
      </c>
      <c r="D17" s="26">
        <v>10</v>
      </c>
      <c r="E17" s="26">
        <v>2</v>
      </c>
      <c r="F17" s="26">
        <f>104+25+350+10+15+159+225+120+15+104</f>
        <v>1127</v>
      </c>
      <c r="G17" s="21">
        <v>9.1</v>
      </c>
      <c r="H17" s="21">
        <v>1547425</v>
      </c>
      <c r="I17" s="21"/>
      <c r="J17" s="21">
        <v>1220</v>
      </c>
      <c r="K17" s="21">
        <v>375525</v>
      </c>
      <c r="L17" s="21">
        <v>1789700</v>
      </c>
      <c r="M17" s="21">
        <v>80</v>
      </c>
      <c r="N17" s="21">
        <v>37</v>
      </c>
    </row>
    <row r="18" spans="1:14" s="19" customFormat="1">
      <c r="A18" s="19">
        <v>211</v>
      </c>
      <c r="B18" s="20">
        <v>44734</v>
      </c>
      <c r="C18" s="17" t="s">
        <v>15</v>
      </c>
      <c r="D18" s="26">
        <v>9</v>
      </c>
      <c r="E18" s="26">
        <v>2</v>
      </c>
      <c r="F18" s="26">
        <f>140+14+24+11+35+72+95+98+1550</f>
        <v>2039</v>
      </c>
      <c r="G18" s="21">
        <v>126</v>
      </c>
      <c r="H18" s="21">
        <f>2755214+140900</f>
        <v>2896114</v>
      </c>
      <c r="I18" s="21">
        <v>20</v>
      </c>
      <c r="J18" s="21">
        <f>1069+22415</f>
        <v>23484</v>
      </c>
      <c r="K18" s="21">
        <v>775292</v>
      </c>
      <c r="L18" s="21">
        <v>2138461</v>
      </c>
      <c r="M18" s="21">
        <v>76</v>
      </c>
      <c r="N18" s="21">
        <v>50</v>
      </c>
    </row>
    <row r="19" spans="1:14" s="29" customFormat="1">
      <c r="A19" s="29">
        <v>212</v>
      </c>
      <c r="B19" s="30">
        <v>44678</v>
      </c>
      <c r="C19" s="31" t="s">
        <v>16</v>
      </c>
      <c r="D19" s="32">
        <v>8</v>
      </c>
      <c r="E19" s="32"/>
      <c r="F19" s="32">
        <f>35+336+28+544+16+300+16</f>
        <v>1275</v>
      </c>
      <c r="G19" s="33">
        <v>272</v>
      </c>
      <c r="H19" s="33">
        <v>274900</v>
      </c>
      <c r="I19" s="33">
        <v>1420</v>
      </c>
      <c r="J19" s="33">
        <v>641</v>
      </c>
      <c r="K19" s="33">
        <v>809600</v>
      </c>
      <c r="L19" s="33">
        <v>1100000</v>
      </c>
      <c r="M19" s="33">
        <v>53</v>
      </c>
      <c r="N19" s="33">
        <v>27</v>
      </c>
    </row>
    <row r="20" spans="1:14" s="19" customFormat="1">
      <c r="A20" s="19">
        <v>213</v>
      </c>
      <c r="B20" s="20">
        <v>44782</v>
      </c>
      <c r="C20" s="17" t="s">
        <v>17</v>
      </c>
      <c r="D20" s="26">
        <v>15</v>
      </c>
      <c r="E20" s="26">
        <v>6</v>
      </c>
      <c r="F20" s="26">
        <v>2494</v>
      </c>
      <c r="G20" s="21">
        <v>191</v>
      </c>
      <c r="H20" s="21">
        <v>1155220</v>
      </c>
      <c r="I20" s="21">
        <v>3277</v>
      </c>
      <c r="J20" s="21">
        <v>1138</v>
      </c>
      <c r="K20" s="21">
        <v>451991</v>
      </c>
      <c r="L20" s="21">
        <v>1363683</v>
      </c>
      <c r="M20" s="21">
        <v>100</v>
      </c>
      <c r="N20" s="21">
        <v>65</v>
      </c>
    </row>
    <row r="21" spans="1:14" s="19" customFormat="1">
      <c r="A21" s="19">
        <v>214</v>
      </c>
      <c r="B21" s="20">
        <v>44854</v>
      </c>
      <c r="C21" s="17" t="s">
        <v>18</v>
      </c>
      <c r="D21" s="26">
        <v>11</v>
      </c>
      <c r="E21" s="26">
        <v>3</v>
      </c>
      <c r="F21" s="26">
        <f>100+46+50+19+230+12+104+1344+69+590+195+25+16+425</f>
        <v>3225</v>
      </c>
      <c r="G21" s="21">
        <v>29</v>
      </c>
      <c r="H21" s="21">
        <v>1379745</v>
      </c>
      <c r="I21" s="21">
        <v>1154</v>
      </c>
      <c r="J21" s="21">
        <v>1109</v>
      </c>
      <c r="K21" s="21">
        <v>649802</v>
      </c>
      <c r="L21" s="21">
        <v>3531253</v>
      </c>
      <c r="M21" s="21"/>
      <c r="N21" s="21"/>
    </row>
    <row r="22" spans="1:14" s="19" customFormat="1">
      <c r="A22" s="19">
        <v>215</v>
      </c>
      <c r="B22" s="20">
        <v>44869</v>
      </c>
      <c r="C22" s="17" t="s">
        <v>25</v>
      </c>
      <c r="D22" s="26">
        <v>10</v>
      </c>
      <c r="E22" s="26">
        <v>0</v>
      </c>
      <c r="F22" s="26">
        <f>170+21+100+9+20+30+40+130+18+45</f>
        <v>583</v>
      </c>
      <c r="G22" s="21">
        <v>30</v>
      </c>
      <c r="H22" s="21">
        <v>931800</v>
      </c>
      <c r="I22" s="21">
        <v>86</v>
      </c>
      <c r="J22" s="21">
        <v>641.79999999999995</v>
      </c>
      <c r="K22" s="21">
        <v>331865</v>
      </c>
      <c r="L22" s="21">
        <v>1683784</v>
      </c>
      <c r="M22" s="21">
        <v>69</v>
      </c>
      <c r="N22" s="21">
        <v>37</v>
      </c>
    </row>
    <row r="23" spans="1:14" s="19" customFormat="1">
      <c r="A23" s="19">
        <v>216</v>
      </c>
      <c r="B23" s="20">
        <v>44949</v>
      </c>
      <c r="C23" s="17" t="s">
        <v>33</v>
      </c>
      <c r="D23" s="26">
        <v>8</v>
      </c>
      <c r="E23" s="26">
        <v>1</v>
      </c>
      <c r="F23" s="26">
        <v>769</v>
      </c>
      <c r="G23" s="21">
        <v>10.7</v>
      </c>
      <c r="H23" s="21">
        <v>1090010</v>
      </c>
      <c r="I23" s="21">
        <v>157.5</v>
      </c>
      <c r="J23" s="21">
        <v>1403.4</v>
      </c>
      <c r="K23" s="21">
        <v>206846</v>
      </c>
      <c r="L23" s="21">
        <v>702292</v>
      </c>
      <c r="M23" s="21"/>
      <c r="N23" s="21"/>
    </row>
    <row r="24" spans="1:14" s="19" customFormat="1" ht="27.75" customHeight="1">
      <c r="A24" s="19">
        <v>217</v>
      </c>
      <c r="B24" s="20">
        <v>44993</v>
      </c>
      <c r="C24" s="17" t="s">
        <v>35</v>
      </c>
      <c r="D24" s="26">
        <v>7</v>
      </c>
      <c r="E24" s="26">
        <v>0</v>
      </c>
      <c r="F24" s="26">
        <f>45+31+64+40+381+36+12</f>
        <v>609</v>
      </c>
      <c r="G24" s="21">
        <v>6.3</v>
      </c>
      <c r="H24" s="21">
        <v>389366</v>
      </c>
      <c r="I24" s="21">
        <v>56</v>
      </c>
      <c r="J24" s="21">
        <v>215</v>
      </c>
      <c r="K24" s="21">
        <v>504164</v>
      </c>
      <c r="L24" s="21">
        <v>1361419</v>
      </c>
      <c r="M24" s="21">
        <v>51</v>
      </c>
      <c r="N24" s="21">
        <v>23</v>
      </c>
    </row>
    <row r="25" spans="1:14" s="19" customFormat="1">
      <c r="A25" s="19">
        <v>218</v>
      </c>
      <c r="B25" s="20">
        <v>45014</v>
      </c>
      <c r="C25" s="17" t="s">
        <v>36</v>
      </c>
      <c r="D25" s="26">
        <v>8</v>
      </c>
      <c r="E25" s="26">
        <v>0</v>
      </c>
      <c r="F25" s="26">
        <f>270+15+132+18+90+175+165+13</f>
        <v>878</v>
      </c>
      <c r="G25" s="21">
        <v>7.6</v>
      </c>
      <c r="H25" s="21">
        <v>1400000</v>
      </c>
      <c r="I25" s="21">
        <v>953</v>
      </c>
      <c r="J25" s="21">
        <v>207</v>
      </c>
      <c r="K25" s="21">
        <v>330371</v>
      </c>
      <c r="L25" s="21">
        <v>1184501</v>
      </c>
      <c r="M25" s="21">
        <v>61</v>
      </c>
      <c r="N25" s="21">
        <v>32</v>
      </c>
    </row>
    <row r="26" spans="1:14" s="19" customFormat="1">
      <c r="A26" s="19">
        <v>219</v>
      </c>
      <c r="B26" s="20">
        <v>45056</v>
      </c>
      <c r="C26" s="17" t="s">
        <v>37</v>
      </c>
      <c r="D26" s="26">
        <v>9</v>
      </c>
      <c r="E26" s="26">
        <v>5</v>
      </c>
      <c r="F26" s="26">
        <f>100+51+30+38+189+310+36+32+5</f>
        <v>791</v>
      </c>
      <c r="G26" s="21">
        <v>39</v>
      </c>
      <c r="H26" s="21">
        <v>980000</v>
      </c>
      <c r="I26" s="21">
        <v>537</v>
      </c>
      <c r="J26" s="21">
        <v>1270</v>
      </c>
      <c r="K26" s="21">
        <v>335000</v>
      </c>
      <c r="L26" s="21">
        <v>1100000</v>
      </c>
      <c r="M26" s="21">
        <v>111</v>
      </c>
      <c r="N26" s="21">
        <v>36</v>
      </c>
    </row>
    <row r="27" spans="1:14" s="19" customFormat="1">
      <c r="A27" s="19">
        <v>220</v>
      </c>
      <c r="B27" s="20">
        <v>45078</v>
      </c>
      <c r="C27" s="17" t="s">
        <v>38</v>
      </c>
      <c r="D27" s="26">
        <v>9</v>
      </c>
      <c r="E27" s="26">
        <v>3</v>
      </c>
      <c r="F27" s="26">
        <f>1010+18+160+25+41+350+63+10000</f>
        <v>11667</v>
      </c>
      <c r="G27" s="21">
        <v>34.799999999999997</v>
      </c>
      <c r="H27" s="21">
        <v>3677187</v>
      </c>
      <c r="I27" s="21">
        <v>5442.9</v>
      </c>
      <c r="J27" s="21">
        <v>20961.3</v>
      </c>
      <c r="K27" s="21">
        <v>993909</v>
      </c>
      <c r="L27" s="21">
        <v>2082852</v>
      </c>
      <c r="M27" s="21">
        <v>90</v>
      </c>
      <c r="N27" s="21">
        <v>46</v>
      </c>
    </row>
    <row r="28" spans="1:14" s="19" customFormat="1">
      <c r="A28" s="19">
        <v>221</v>
      </c>
      <c r="B28" s="20">
        <v>45190</v>
      </c>
      <c r="C28" s="17" t="s">
        <v>39</v>
      </c>
      <c r="D28" s="26">
        <v>9</v>
      </c>
      <c r="E28" s="26">
        <v>0</v>
      </c>
      <c r="F28" s="26">
        <f>13+85+300+12+19+70+34+470+140</f>
        <v>1143</v>
      </c>
      <c r="G28" s="21">
        <v>54</v>
      </c>
      <c r="H28" s="21">
        <v>1749973</v>
      </c>
      <c r="I28" s="21">
        <v>8.8000000000000007</v>
      </c>
      <c r="J28" s="21">
        <v>886</v>
      </c>
      <c r="K28" s="21">
        <v>564114</v>
      </c>
      <c r="L28" s="21">
        <v>2032648</v>
      </c>
      <c r="M28" s="21">
        <v>64</v>
      </c>
      <c r="N28" s="21">
        <v>44</v>
      </c>
    </row>
    <row r="29" spans="1:14" s="19" customFormat="1" ht="30">
      <c r="A29" s="19">
        <v>222</v>
      </c>
      <c r="B29" s="20">
        <v>45226</v>
      </c>
      <c r="C29" s="17" t="s">
        <v>40</v>
      </c>
      <c r="D29" s="26">
        <v>8</v>
      </c>
      <c r="E29" s="26">
        <v>1</v>
      </c>
      <c r="F29" s="26">
        <f>960+100+77+80+160+101+48+50</f>
        <v>1576</v>
      </c>
      <c r="G29" s="18">
        <v>0.2</v>
      </c>
      <c r="H29" s="21">
        <v>329610</v>
      </c>
      <c r="I29" s="21">
        <v>260.7</v>
      </c>
      <c r="J29" s="21">
        <v>277.5</v>
      </c>
      <c r="K29" s="21">
        <v>140672</v>
      </c>
      <c r="L29" s="21">
        <v>1284260</v>
      </c>
      <c r="M29" s="21">
        <v>65</v>
      </c>
      <c r="N29" s="21">
        <v>26</v>
      </c>
    </row>
    <row r="30" spans="1:14" s="19" customFormat="1">
      <c r="A30" s="19">
        <v>223</v>
      </c>
      <c r="B30" s="20">
        <v>45226</v>
      </c>
      <c r="C30" s="17" t="s">
        <v>41</v>
      </c>
      <c r="D30" s="26">
        <v>7</v>
      </c>
      <c r="E30" s="26">
        <v>0</v>
      </c>
      <c r="F30" s="26">
        <f>11+13+11+15+5+13+5</f>
        <v>73</v>
      </c>
      <c r="G30" s="21"/>
      <c r="H30" s="21"/>
      <c r="I30" s="21"/>
      <c r="J30" s="21"/>
      <c r="K30" s="21"/>
      <c r="L30" s="21"/>
      <c r="M30" s="21"/>
      <c r="N30" s="21"/>
    </row>
    <row r="31" spans="1:14" s="19" customFormat="1">
      <c r="A31" s="19">
        <v>224</v>
      </c>
      <c r="B31" s="20">
        <v>45225</v>
      </c>
      <c r="C31" s="17" t="s">
        <v>42</v>
      </c>
      <c r="D31" s="26">
        <v>13</v>
      </c>
      <c r="E31" s="26">
        <v>1</v>
      </c>
      <c r="F31" s="26">
        <f>78+65+1013+82+850+172+175+21+80+20+62+250+20</f>
        <v>2888</v>
      </c>
      <c r="G31" s="21">
        <v>24.9</v>
      </c>
      <c r="H31" s="21">
        <v>4100420</v>
      </c>
      <c r="I31" s="21">
        <v>2278</v>
      </c>
      <c r="J31" s="21">
        <v>3595</v>
      </c>
      <c r="K31" s="21">
        <v>969527</v>
      </c>
      <c r="L31" s="21">
        <v>2009363</v>
      </c>
      <c r="M31" s="21">
        <v>85</v>
      </c>
      <c r="N31" s="21">
        <v>41</v>
      </c>
    </row>
    <row r="32" spans="1:14" s="19" customFormat="1" ht="30">
      <c r="A32" s="19">
        <v>225</v>
      </c>
      <c r="B32" s="20">
        <v>45218</v>
      </c>
      <c r="C32" s="17" t="s">
        <v>43</v>
      </c>
      <c r="D32" s="26">
        <v>10</v>
      </c>
      <c r="E32" s="26">
        <v>0</v>
      </c>
      <c r="F32" s="26">
        <f>115+25+400+26+40+65+100+92+41+500+600+16</f>
        <v>2020</v>
      </c>
      <c r="G32" s="21">
        <v>5</v>
      </c>
      <c r="H32" s="21">
        <v>658721</v>
      </c>
      <c r="I32" s="21">
        <v>17440</v>
      </c>
      <c r="J32" s="21">
        <v>690</v>
      </c>
      <c r="K32" s="21">
        <v>155966.03</v>
      </c>
      <c r="L32" s="21">
        <v>686621.95</v>
      </c>
      <c r="M32" s="21">
        <v>75</v>
      </c>
      <c r="N32" s="21">
        <v>29</v>
      </c>
    </row>
    <row r="33" spans="1:14" s="19" customFormat="1">
      <c r="A33" s="19">
        <v>226</v>
      </c>
      <c r="B33" s="20">
        <v>45233</v>
      </c>
      <c r="C33" s="17" t="s">
        <v>44</v>
      </c>
      <c r="D33" s="26">
        <v>12</v>
      </c>
      <c r="E33" s="26">
        <v>0</v>
      </c>
      <c r="F33" s="26">
        <v>1709</v>
      </c>
      <c r="G33" s="21">
        <f>322-281</f>
        <v>41</v>
      </c>
      <c r="H33" s="21">
        <f>1431940+3193144+72139</f>
        <v>4697223</v>
      </c>
      <c r="I33" s="21">
        <v>626</v>
      </c>
      <c r="J33" s="21">
        <v>1306</v>
      </c>
      <c r="K33" s="21">
        <f>2047+87050+6060+41500+170100+31269+19300+61560+4955+307380+34923+60500</f>
        <v>826644</v>
      </c>
      <c r="L33" s="21">
        <f>400+1000+109+1920+800+3000+600000+255+150000+15500+12200+10000+60000+10000+60000+143450+8000+2200+165000+80000+4200+23500+500+330000+370+30+35000+20000+4000+300000+933265+2350+2500+2800+70000+150000+60000+70000+10000</f>
        <v>3342349</v>
      </c>
      <c r="M33" s="21" t="s">
        <v>45</v>
      </c>
      <c r="N33" s="21" t="s">
        <v>45</v>
      </c>
    </row>
    <row r="34" spans="1:14" s="19" customFormat="1">
      <c r="A34" s="19">
        <v>227</v>
      </c>
      <c r="B34" s="20">
        <v>45267</v>
      </c>
      <c r="C34" s="17" t="s">
        <v>46</v>
      </c>
      <c r="D34" s="26">
        <v>14</v>
      </c>
      <c r="E34" s="26">
        <v>0</v>
      </c>
      <c r="F34" s="26">
        <f>12+11+80+13+120+73+170+13+15+160+37+270+93+32</f>
        <v>1099</v>
      </c>
      <c r="G34" s="21">
        <v>5</v>
      </c>
      <c r="H34" s="21">
        <f>59541+369952+534908</f>
        <v>964401</v>
      </c>
      <c r="I34" s="21">
        <v>584</v>
      </c>
      <c r="J34" s="21">
        <v>210</v>
      </c>
      <c r="K34" s="21">
        <v>256067</v>
      </c>
      <c r="L34" s="21">
        <v>730763</v>
      </c>
      <c r="M34" s="21" t="s">
        <v>45</v>
      </c>
      <c r="N34" s="21" t="s">
        <v>45</v>
      </c>
    </row>
    <row r="35" spans="1:14" s="19" customFormat="1">
      <c r="A35" s="19">
        <v>228</v>
      </c>
      <c r="B35" s="20">
        <v>45049</v>
      </c>
      <c r="C35" s="17" t="s">
        <v>47</v>
      </c>
      <c r="D35" s="26">
        <v>10</v>
      </c>
      <c r="E35" s="26">
        <v>0</v>
      </c>
      <c r="F35" s="26">
        <v>1293</v>
      </c>
      <c r="G35" s="21">
        <v>1.5</v>
      </c>
      <c r="H35" s="21">
        <v>1760598</v>
      </c>
      <c r="I35" s="21">
        <v>7599</v>
      </c>
      <c r="J35" s="21">
        <v>1308</v>
      </c>
      <c r="K35" s="21">
        <v>137541</v>
      </c>
      <c r="L35" s="21">
        <v>537769</v>
      </c>
      <c r="M35" s="21">
        <v>68</v>
      </c>
      <c r="N35" s="21">
        <v>24</v>
      </c>
    </row>
    <row r="36" spans="1:14" s="19" customFormat="1">
      <c r="A36" s="19">
        <v>229</v>
      </c>
      <c r="B36" s="20">
        <v>45315</v>
      </c>
      <c r="C36" s="17" t="s">
        <v>48</v>
      </c>
      <c r="D36" s="26">
        <v>8</v>
      </c>
      <c r="E36" s="26">
        <v>7</v>
      </c>
      <c r="F36" s="26">
        <v>2561</v>
      </c>
      <c r="G36" s="21">
        <v>314</v>
      </c>
      <c r="H36" s="21">
        <v>4075360</v>
      </c>
      <c r="I36" s="21">
        <v>9556</v>
      </c>
      <c r="J36" s="21">
        <v>708</v>
      </c>
      <c r="K36" s="21">
        <v>665880</v>
      </c>
      <c r="L36" s="21">
        <v>2867796</v>
      </c>
      <c r="M36" s="21">
        <v>100</v>
      </c>
      <c r="N36" s="21">
        <v>49</v>
      </c>
    </row>
    <row r="37" spans="1:14" s="19" customFormat="1">
      <c r="A37" s="19">
        <v>230</v>
      </c>
      <c r="B37" s="20">
        <v>45428</v>
      </c>
      <c r="C37" s="17" t="s">
        <v>49</v>
      </c>
      <c r="D37" s="26">
        <v>13</v>
      </c>
      <c r="E37" s="26">
        <v>0</v>
      </c>
      <c r="F37" s="26">
        <f>104+24+58+322+540+154+95+690+400+30+94+135+7</f>
        <v>2653</v>
      </c>
      <c r="G37" s="21">
        <v>1.9</v>
      </c>
      <c r="H37" s="21">
        <v>1867640</v>
      </c>
      <c r="I37" s="21">
        <v>517</v>
      </c>
      <c r="J37" s="21">
        <v>508</v>
      </c>
      <c r="K37" s="21">
        <v>479665</v>
      </c>
      <c r="L37" s="21">
        <v>2433923</v>
      </c>
      <c r="M37" s="21">
        <v>87</v>
      </c>
      <c r="N37" s="21">
        <v>40</v>
      </c>
    </row>
    <row r="38" spans="1:14" s="19" customFormat="1">
      <c r="A38" s="19">
        <v>231</v>
      </c>
      <c r="B38" s="20">
        <v>45457</v>
      </c>
      <c r="C38" s="17" t="s">
        <v>50</v>
      </c>
      <c r="D38" s="26">
        <v>9</v>
      </c>
      <c r="E38" s="26">
        <v>2</v>
      </c>
      <c r="F38" s="26">
        <f>153+100+8+140+2000+142+33+32+211+181+85</f>
        <v>3085</v>
      </c>
      <c r="G38" s="21">
        <v>52</v>
      </c>
      <c r="H38" s="21">
        <v>703120</v>
      </c>
      <c r="I38" s="21"/>
      <c r="J38" s="21">
        <v>398.6</v>
      </c>
      <c r="K38" s="21">
        <v>261085</v>
      </c>
      <c r="L38" s="21">
        <v>2281235</v>
      </c>
      <c r="M38" s="21"/>
      <c r="N38" s="21"/>
    </row>
    <row r="39" spans="1:14" s="19" customFormat="1">
      <c r="A39" s="19">
        <v>232</v>
      </c>
      <c r="B39" s="20">
        <v>45467</v>
      </c>
      <c r="C39" s="17" t="s">
        <v>51</v>
      </c>
      <c r="D39" s="26">
        <v>13</v>
      </c>
      <c r="E39" s="26">
        <v>1</v>
      </c>
      <c r="F39" s="26">
        <f>140+192+360+40+11+50+150+120+10+185+40+10+40+75</f>
        <v>1423</v>
      </c>
      <c r="G39" s="21">
        <v>65</v>
      </c>
      <c r="H39" s="21">
        <v>3059158</v>
      </c>
      <c r="I39" s="21">
        <v>363</v>
      </c>
      <c r="J39" s="21">
        <v>1149</v>
      </c>
      <c r="K39" s="21">
        <v>707299</v>
      </c>
      <c r="L39" s="21">
        <v>6483955</v>
      </c>
      <c r="M39" s="21">
        <v>112</v>
      </c>
      <c r="N39" s="21">
        <v>33</v>
      </c>
    </row>
    <row r="40" spans="1:14" s="19" customFormat="1" ht="58.9" customHeight="1">
      <c r="A40" s="19">
        <v>233</v>
      </c>
      <c r="B40" s="20">
        <v>45457</v>
      </c>
      <c r="C40" s="17" t="s">
        <v>52</v>
      </c>
      <c r="D40" s="26">
        <v>7</v>
      </c>
      <c r="E40" s="34">
        <v>4</v>
      </c>
      <c r="F40" s="26">
        <f>10+12+7+14+6+8+415</f>
        <v>472</v>
      </c>
      <c r="G40" s="21"/>
      <c r="H40" s="21"/>
      <c r="I40" s="21"/>
      <c r="J40" s="21">
        <v>1088</v>
      </c>
      <c r="K40" s="21">
        <v>1482101</v>
      </c>
      <c r="L40" s="21">
        <v>3250816</v>
      </c>
      <c r="M40" s="21">
        <v>88</v>
      </c>
      <c r="N40" s="21">
        <v>37</v>
      </c>
    </row>
    <row r="41" spans="1:14" s="19" customFormat="1">
      <c r="A41" s="19">
        <v>234</v>
      </c>
      <c r="B41" s="20">
        <v>45372</v>
      </c>
      <c r="C41" s="17" t="s">
        <v>53</v>
      </c>
      <c r="D41" s="26">
        <v>8</v>
      </c>
      <c r="E41" s="26">
        <v>0</v>
      </c>
      <c r="F41" s="26">
        <f>125+91+15+50+120+115+175+500</f>
        <v>1191</v>
      </c>
      <c r="G41" s="21">
        <v>1.1000000000000001</v>
      </c>
      <c r="H41" s="21">
        <v>1397733</v>
      </c>
      <c r="I41" s="21">
        <v>37</v>
      </c>
      <c r="J41" s="21">
        <v>941</v>
      </c>
      <c r="K41" s="21">
        <v>219306</v>
      </c>
      <c r="L41" s="21">
        <v>662400</v>
      </c>
      <c r="M41" s="21">
        <v>62</v>
      </c>
      <c r="N41" s="21">
        <v>20</v>
      </c>
    </row>
    <row r="42" spans="1:14" s="19" customFormat="1">
      <c r="A42" s="19">
        <v>235</v>
      </c>
      <c r="B42" s="20">
        <v>45546</v>
      </c>
      <c r="C42" s="17" t="s">
        <v>54</v>
      </c>
      <c r="D42" s="26">
        <v>9</v>
      </c>
      <c r="E42" s="26">
        <v>0</v>
      </c>
      <c r="F42" s="26">
        <f>42+200+93+14+252+13+27+75+15</f>
        <v>731</v>
      </c>
      <c r="G42" s="21">
        <v>6.17</v>
      </c>
      <c r="H42" s="21">
        <v>2785350</v>
      </c>
      <c r="I42" s="21">
        <v>804</v>
      </c>
      <c r="J42" s="21">
        <v>1509</v>
      </c>
      <c r="K42" s="21">
        <v>791170</v>
      </c>
      <c r="L42" s="21">
        <v>9139763</v>
      </c>
      <c r="M42" s="21">
        <v>53</v>
      </c>
      <c r="N42" s="21">
        <v>17</v>
      </c>
    </row>
    <row r="43" spans="1:14" s="19" customFormat="1">
      <c r="A43" s="19">
        <v>236</v>
      </c>
      <c r="B43" s="20">
        <v>45567</v>
      </c>
      <c r="C43" s="17" t="s">
        <v>55</v>
      </c>
      <c r="D43" s="26">
        <v>9</v>
      </c>
      <c r="E43" s="26">
        <v>0</v>
      </c>
      <c r="F43" s="26">
        <v>1151</v>
      </c>
      <c r="G43" s="21">
        <v>3.1</v>
      </c>
      <c r="H43" s="21">
        <v>842676</v>
      </c>
      <c r="I43" s="21">
        <v>150</v>
      </c>
      <c r="J43" s="21">
        <v>445</v>
      </c>
      <c r="K43" s="21">
        <v>260503</v>
      </c>
      <c r="L43" s="21">
        <v>5794600</v>
      </c>
      <c r="M43" s="21">
        <v>64</v>
      </c>
      <c r="N43" s="21">
        <v>26</v>
      </c>
    </row>
    <row r="44" spans="1:14" s="19" customFormat="1">
      <c r="A44" s="19" t="s">
        <v>56</v>
      </c>
      <c r="B44" s="20" t="s">
        <v>57</v>
      </c>
      <c r="C44" s="35" t="s">
        <v>66</v>
      </c>
      <c r="D44" s="26"/>
      <c r="E44" s="26"/>
      <c r="F44" s="26"/>
      <c r="G44" s="21"/>
      <c r="H44" s="21"/>
      <c r="I44" s="21"/>
      <c r="J44" s="21"/>
      <c r="K44" s="21"/>
      <c r="L44" s="21"/>
      <c r="M44" s="21"/>
      <c r="N44" s="21"/>
    </row>
    <row r="45" spans="1:14" s="19" customFormat="1">
      <c r="A45" s="19" t="s">
        <v>56</v>
      </c>
      <c r="B45" s="20" t="s">
        <v>57</v>
      </c>
      <c r="C45" s="35" t="s">
        <v>58</v>
      </c>
      <c r="D45" s="26">
        <v>0</v>
      </c>
      <c r="E45" s="26">
        <v>0</v>
      </c>
      <c r="F45" s="26"/>
      <c r="G45" s="21">
        <v>0</v>
      </c>
      <c r="H45" s="21">
        <v>519793</v>
      </c>
      <c r="I45" s="21">
        <v>0</v>
      </c>
      <c r="J45" s="21">
        <v>1032</v>
      </c>
      <c r="K45" s="21">
        <v>165259</v>
      </c>
      <c r="L45" s="21">
        <v>0</v>
      </c>
      <c r="M45" s="21">
        <v>0</v>
      </c>
      <c r="N45" s="21">
        <v>0</v>
      </c>
    </row>
    <row r="46" spans="1:14" s="19" customFormat="1">
      <c r="A46" s="19">
        <v>237</v>
      </c>
      <c r="B46" s="20">
        <v>45685</v>
      </c>
      <c r="C46" s="17" t="s">
        <v>61</v>
      </c>
      <c r="D46" s="26">
        <v>9</v>
      </c>
      <c r="E46" s="26">
        <v>2</v>
      </c>
      <c r="F46" s="26">
        <f>38+70+40+1300+18+120+50+218+6</f>
        <v>1860</v>
      </c>
      <c r="G46" s="14">
        <v>13</v>
      </c>
      <c r="H46" s="14">
        <v>193518</v>
      </c>
      <c r="I46" s="14">
        <v>80</v>
      </c>
      <c r="J46" s="14">
        <v>219</v>
      </c>
      <c r="K46" s="14">
        <v>177092</v>
      </c>
      <c r="L46" s="14">
        <v>1299669</v>
      </c>
      <c r="M46" s="14">
        <v>83</v>
      </c>
      <c r="N46" s="14">
        <v>29</v>
      </c>
    </row>
    <row r="47" spans="1:14" s="19" customFormat="1">
      <c r="A47" s="19">
        <v>238</v>
      </c>
      <c r="B47" s="20">
        <v>45688</v>
      </c>
      <c r="C47" s="17" t="s">
        <v>62</v>
      </c>
      <c r="D47" s="26">
        <v>9</v>
      </c>
      <c r="E47" s="26">
        <v>0</v>
      </c>
      <c r="F47" s="26">
        <f>201+190+110+60+450+200+442+160+87</f>
        <v>1900</v>
      </c>
      <c r="G47" s="14">
        <v>31</v>
      </c>
      <c r="H47" s="14">
        <v>4800000</v>
      </c>
      <c r="I47" s="14">
        <v>640</v>
      </c>
      <c r="J47" s="14">
        <v>1600</v>
      </c>
      <c r="K47" s="14">
        <v>416000</v>
      </c>
      <c r="L47" s="14">
        <v>4200000</v>
      </c>
      <c r="M47" s="14">
        <v>77</v>
      </c>
      <c r="N47" s="14" t="s">
        <v>45</v>
      </c>
    </row>
    <row r="48" spans="1:14" s="19" customFormat="1">
      <c r="A48" s="19">
        <v>239</v>
      </c>
      <c r="B48" s="20">
        <v>45699</v>
      </c>
      <c r="C48" s="17" t="s">
        <v>63</v>
      </c>
      <c r="D48" s="26">
        <v>9</v>
      </c>
      <c r="E48" s="26">
        <v>0</v>
      </c>
      <c r="F48" s="26">
        <f>45+270+120+80+28+60+390+65+5</f>
        <v>1063</v>
      </c>
      <c r="G48" s="27">
        <v>0.5</v>
      </c>
      <c r="H48" s="14">
        <v>672030</v>
      </c>
      <c r="I48" s="14">
        <v>548</v>
      </c>
      <c r="J48" s="14">
        <v>2705</v>
      </c>
      <c r="K48" s="14">
        <v>127618</v>
      </c>
      <c r="L48" s="14">
        <v>508175</v>
      </c>
      <c r="M48" s="14">
        <v>58</v>
      </c>
      <c r="N48" s="14">
        <v>36</v>
      </c>
    </row>
    <row r="49" spans="1:14" s="19" customFormat="1" ht="30">
      <c r="A49" s="19">
        <v>240</v>
      </c>
      <c r="B49" s="20">
        <v>45722</v>
      </c>
      <c r="C49" s="17" t="s">
        <v>64</v>
      </c>
      <c r="D49" s="26">
        <v>11</v>
      </c>
      <c r="E49" s="26">
        <v>1</v>
      </c>
      <c r="F49" s="26">
        <f>224+185+350+13+11+190+750+70+69+1100+29</f>
        <v>2991</v>
      </c>
      <c r="G49" s="14">
        <v>90</v>
      </c>
      <c r="H49" s="14">
        <v>5744830</v>
      </c>
      <c r="I49" s="14">
        <v>1311</v>
      </c>
      <c r="J49" s="14">
        <v>14531</v>
      </c>
      <c r="K49" s="14">
        <v>924413</v>
      </c>
      <c r="L49" s="14">
        <v>7138519</v>
      </c>
      <c r="M49" s="14">
        <v>79</v>
      </c>
      <c r="N49" s="14">
        <v>65</v>
      </c>
    </row>
    <row r="50" spans="1:14" s="19" customFormat="1">
      <c r="A50" s="19">
        <v>241</v>
      </c>
      <c r="B50" s="20">
        <v>45621</v>
      </c>
      <c r="C50" s="17" t="s">
        <v>65</v>
      </c>
      <c r="D50" s="26">
        <v>9</v>
      </c>
      <c r="E50" s="26">
        <v>0</v>
      </c>
      <c r="F50" s="26">
        <v>1577</v>
      </c>
      <c r="G50" s="14">
        <v>3.8</v>
      </c>
      <c r="H50" s="14">
        <v>827694</v>
      </c>
      <c r="I50" s="14">
        <v>3487</v>
      </c>
      <c r="J50" s="14">
        <v>181</v>
      </c>
      <c r="K50" s="14">
        <v>247738</v>
      </c>
      <c r="L50" s="14">
        <v>2570000</v>
      </c>
      <c r="M50" s="14">
        <v>67</v>
      </c>
      <c r="N50" s="14">
        <v>28</v>
      </c>
    </row>
    <row r="51" spans="1:14" s="19" customFormat="1">
      <c r="A51" s="19">
        <v>242</v>
      </c>
      <c r="B51" s="20">
        <v>45784</v>
      </c>
      <c r="C51" s="17" t="s">
        <v>68</v>
      </c>
      <c r="D51" s="26">
        <v>7</v>
      </c>
      <c r="E51" s="26">
        <v>8</v>
      </c>
      <c r="F51" s="26">
        <f>203+140+396+205+100+9+62</f>
        <v>1115</v>
      </c>
      <c r="G51" s="14">
        <v>70</v>
      </c>
      <c r="H51" s="14">
        <v>3413544</v>
      </c>
      <c r="I51" s="14">
        <v>78</v>
      </c>
      <c r="J51" s="14">
        <v>30775</v>
      </c>
      <c r="K51" s="14">
        <v>777690</v>
      </c>
      <c r="L51" s="14">
        <v>3202694</v>
      </c>
      <c r="M51" s="14">
        <v>115</v>
      </c>
      <c r="N51" s="14">
        <v>62</v>
      </c>
    </row>
    <row r="52" spans="1:14" s="19" customFormat="1">
      <c r="A52" s="19">
        <v>243</v>
      </c>
      <c r="B52" s="20">
        <v>45786</v>
      </c>
      <c r="C52" s="17" t="s">
        <v>69</v>
      </c>
      <c r="D52" s="26">
        <v>8</v>
      </c>
      <c r="E52" s="26">
        <v>4</v>
      </c>
      <c r="F52" s="26">
        <f>100+300+13+60+20+29+28+8</f>
        <v>558</v>
      </c>
      <c r="G52" s="14">
        <v>26</v>
      </c>
      <c r="H52" s="14">
        <v>2070000</v>
      </c>
      <c r="I52" s="14">
        <v>150</v>
      </c>
      <c r="J52" s="14">
        <v>755</v>
      </c>
      <c r="K52" s="14">
        <v>250000</v>
      </c>
      <c r="L52" s="14">
        <v>2200000</v>
      </c>
      <c r="M52" s="14">
        <v>99</v>
      </c>
      <c r="N52" s="14">
        <v>25</v>
      </c>
    </row>
    <row r="53" spans="1:14" s="19" customFormat="1">
      <c r="A53" s="19">
        <v>244</v>
      </c>
      <c r="B53" s="20">
        <v>45849</v>
      </c>
      <c r="C53" s="17" t="s">
        <v>70</v>
      </c>
      <c r="D53" s="26">
        <v>9</v>
      </c>
      <c r="E53" s="26">
        <v>0</v>
      </c>
      <c r="F53" s="26">
        <f>12+30+148+34+120+100+56+8+50</f>
        <v>558</v>
      </c>
      <c r="G53" s="14"/>
      <c r="H53" s="14">
        <v>125111</v>
      </c>
      <c r="I53" s="14"/>
      <c r="J53" s="14">
        <v>313</v>
      </c>
      <c r="K53" s="14">
        <v>123000</v>
      </c>
      <c r="L53" s="14">
        <v>600000</v>
      </c>
      <c r="M53" s="14">
        <v>63</v>
      </c>
      <c r="N53" s="14">
        <v>33</v>
      </c>
    </row>
    <row r="54" spans="1:14" s="19" customFormat="1">
      <c r="A54" s="19">
        <v>245</v>
      </c>
      <c r="B54" s="20">
        <v>45960</v>
      </c>
      <c r="C54" s="17" t="s">
        <v>71</v>
      </c>
      <c r="D54" s="26"/>
      <c r="E54" s="26"/>
      <c r="F54" s="26"/>
      <c r="G54" s="14"/>
      <c r="H54" s="14"/>
      <c r="I54" s="14"/>
      <c r="J54" s="14"/>
      <c r="K54" s="14"/>
      <c r="L54" s="14"/>
      <c r="M54" s="14"/>
      <c r="N54" s="14"/>
    </row>
    <row r="55" spans="1:14" s="19" customFormat="1">
      <c r="B55" s="20"/>
      <c r="C55" s="24"/>
      <c r="D55" s="23"/>
      <c r="E55" s="23"/>
      <c r="F55" s="23"/>
      <c r="G55" s="21"/>
      <c r="H55" s="21"/>
      <c r="I55" s="21"/>
      <c r="J55" s="21"/>
      <c r="K55" s="21"/>
      <c r="L55" s="21"/>
      <c r="M55" s="21"/>
      <c r="N55" s="21"/>
    </row>
    <row r="56" spans="1:14" s="15" customFormat="1">
      <c r="C56" s="7" t="s">
        <v>67</v>
      </c>
      <c r="D56" s="16">
        <f>SUM(D4:D55)</f>
        <v>2670</v>
      </c>
      <c r="E56" s="16">
        <f t="shared" ref="E56:N56" si="0">SUM(E4:E55)</f>
        <v>352</v>
      </c>
      <c r="F56" s="16">
        <f t="shared" si="0"/>
        <v>644137</v>
      </c>
      <c r="G56" s="16">
        <f t="shared" si="0"/>
        <v>57564.690000000017</v>
      </c>
      <c r="H56" s="16">
        <f t="shared" si="0"/>
        <v>841431621</v>
      </c>
      <c r="I56" s="16">
        <f t="shared" si="0"/>
        <v>3850233.03</v>
      </c>
      <c r="J56" s="16">
        <f t="shared" si="0"/>
        <v>499935.35000000003</v>
      </c>
      <c r="K56" s="16">
        <f t="shared" si="0"/>
        <v>109514881.73</v>
      </c>
      <c r="L56" s="16">
        <f t="shared" si="0"/>
        <v>376219226.09999996</v>
      </c>
      <c r="M56" s="16">
        <f t="shared" si="0"/>
        <v>20079</v>
      </c>
      <c r="N56" s="16">
        <f t="shared" si="0"/>
        <v>11544</v>
      </c>
    </row>
    <row r="58" spans="1:14">
      <c r="J58" s="5" t="s">
        <v>34</v>
      </c>
      <c r="K58" s="6">
        <f>K56/(D56+E56)</f>
        <v>36239.206396426212</v>
      </c>
    </row>
    <row r="60" spans="1:14">
      <c r="C60" s="25" t="s">
        <v>59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ÖKOPROFIT Ergebnisse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Dorothea Meier</dc:creator>
  <cp:lastModifiedBy>Metzmacher, Andreas</cp:lastModifiedBy>
  <cp:lastPrinted>2015-01-15T10:55:58Z</cp:lastPrinted>
  <dcterms:created xsi:type="dcterms:W3CDTF">2015-01-15T10:27:42Z</dcterms:created>
  <dcterms:modified xsi:type="dcterms:W3CDTF">2025-07-16T06:24:27Z</dcterms:modified>
</cp:coreProperties>
</file>