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nData\Referat VIII A 1\"/>
    </mc:Choice>
  </mc:AlternateContent>
  <xr:revisionPtr revIDLastSave="0" documentId="14_{7B0D26F3-C207-4322-BBF8-88519AEDB0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ÖKOPROFIT Ergebnis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G34" i="1"/>
  <c r="N33" i="1"/>
  <c r="M33" i="1"/>
  <c r="J33" i="1"/>
  <c r="I33" i="1"/>
  <c r="I38" i="1" s="1"/>
  <c r="G32" i="1"/>
  <c r="G30" i="1"/>
  <c r="G29" i="1"/>
  <c r="D38" i="1"/>
  <c r="E38" i="1"/>
  <c r="H38" i="1"/>
  <c r="K38" i="1"/>
  <c r="M38" i="1"/>
  <c r="N38" i="1"/>
  <c r="O38" i="1"/>
  <c r="P38" i="1"/>
  <c r="G28" i="1" l="1"/>
  <c r="G27" i="1" l="1"/>
  <c r="G26" i="1"/>
  <c r="G25" i="1" l="1"/>
  <c r="G24" i="1"/>
  <c r="G22" i="1" l="1"/>
  <c r="G21" i="1" l="1"/>
  <c r="J10" i="1" l="1"/>
  <c r="G14" i="1" l="1"/>
  <c r="L19" i="1" l="1"/>
  <c r="L38" i="1" s="1"/>
  <c r="J19" i="1"/>
  <c r="J38" i="1" s="1"/>
  <c r="G18" i="1" l="1"/>
  <c r="M40" i="1" l="1"/>
  <c r="G5" i="1" l="1"/>
  <c r="G38" i="1" s="1"/>
</calcChain>
</file>

<file path=xl/sharedStrings.xml><?xml version="1.0" encoding="utf-8"?>
<sst xmlns="http://schemas.openxmlformats.org/spreadsheetml/2006/main" count="54" uniqueCount="51">
  <si>
    <t>Betriebe</t>
  </si>
  <si>
    <t>Beschäftigte (ohne Rezert.)</t>
  </si>
  <si>
    <t>Kreis Borken IX 2019/2020</t>
  </si>
  <si>
    <t>Essen Runde 10, 2017/2018</t>
  </si>
  <si>
    <t>Köln 2018/2019</t>
  </si>
  <si>
    <t>Kreis Viersen 2018</t>
  </si>
  <si>
    <t>Bottrop 2018/2019</t>
  </si>
  <si>
    <t>Düsseldorf 2017/2018</t>
  </si>
  <si>
    <t>Kreis Soest 2016/2017</t>
  </si>
  <si>
    <t>Regiopolregion Bielefeld 2020/2021</t>
  </si>
  <si>
    <t>BSD 2019-2020. 11. Runde</t>
  </si>
  <si>
    <t>Kreis Wesel 6. Runde</t>
  </si>
  <si>
    <t>Kreis Paderborn, 4. Runde 2020/2021</t>
  </si>
  <si>
    <t>Kreis Steinfurt 11.Runde</t>
  </si>
  <si>
    <t>Märkischer Kreis 3. Runde</t>
  </si>
  <si>
    <t>Siegerland II</t>
  </si>
  <si>
    <t>Kreis Lippe 2018/ 2019</t>
  </si>
  <si>
    <t>Münster/ Warendorf 2021/2022</t>
  </si>
  <si>
    <t>Vest Recklinghausen 2021/2022</t>
  </si>
  <si>
    <t>Rezertifizierte Betriebe</t>
  </si>
  <si>
    <t>Stand 10.08.2020</t>
  </si>
  <si>
    <t>monetär bewertbare Maßnahmen</t>
  </si>
  <si>
    <t>Projektanzahl</t>
  </si>
  <si>
    <t>ÖKOPROFIT-Projekt</t>
  </si>
  <si>
    <t xml:space="preserve">Termin Auszeichnungs-veranstaltung </t>
  </si>
  <si>
    <t>Kreis Borken X 2021/2022</t>
  </si>
  <si>
    <t>Abfall in t/a</t>
  </si>
  <si>
    <t>Energie in kWh/a</t>
  </si>
  <si>
    <t>Wasser in m³/a</t>
  </si>
  <si>
    <t>CO2 in t/a</t>
  </si>
  <si>
    <t>Betriebskosten-einsparung in €/a</t>
  </si>
  <si>
    <t>einmalige Investitionen in €</t>
  </si>
  <si>
    <t>Maßnahmen insgesamt (Broschüre)</t>
  </si>
  <si>
    <t>StädteRegion Aachen 2022/2023</t>
  </si>
  <si>
    <t>Durchschnitt je Unternehmen</t>
  </si>
  <si>
    <t>Kreis Coesfeld 2023 (ursprünglich: 2018/2019) - 3. Runde</t>
  </si>
  <si>
    <t>Soest-Sauerland 2022/2023</t>
  </si>
  <si>
    <t>Regiopolregion Bielefeld 2022/2023</t>
  </si>
  <si>
    <t>Stadt Essen 2022-2023</t>
  </si>
  <si>
    <t>Märkischer Kreis 4. Runde</t>
  </si>
  <si>
    <t>Summe (Stand: 29.09.2023)</t>
  </si>
  <si>
    <t>Kreis Borken Einsteigerprojekt 2022-2023</t>
  </si>
  <si>
    <t>Kreis Borken Mikro 2022-2023</t>
  </si>
  <si>
    <t>Bergisches Städtedreieck 12. Runde</t>
  </si>
  <si>
    <t>Stadt Dortmund 13. Runde -2022/2023</t>
  </si>
  <si>
    <t>Kreis Mettmann 6. Staffel 2023</t>
  </si>
  <si>
    <t>k.A.</t>
  </si>
  <si>
    <t>Stadt Düsseldorf 8. Staffel 2023</t>
  </si>
  <si>
    <t>Stadt Hamm 10. Runde 2022/2023</t>
  </si>
  <si>
    <t>xx</t>
  </si>
  <si>
    <t>Stand: 05.01.2024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</si>
</sst>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#,##0.0_ ;\-#,##0.0\ 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patilFact LT Regula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E8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" fontId="5" fillId="5" borderId="1" applyNumberFormat="0" applyProtection="0">
      <alignment horizontal="left" vertical="center" indent="1" justifyLastLine="1"/>
    </xf>
    <xf numFmtId="4" fontId="5" fillId="5" borderId="1" applyNumberFormat="0" applyProtection="0">
      <alignment horizontal="left" vertical="center" indent="1" justifyLastLine="1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 horizontal="center"/>
    </xf>
    <xf numFmtId="0" fontId="6" fillId="3" borderId="0" xfId="0" applyFont="1" applyFill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7" fillId="0" borderId="0" xfId="0" applyFont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3" fontId="3" fillId="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66" fontId="0" fillId="0" borderId="0" xfId="1" applyNumberFormat="1" applyFont="1" applyAlignment="1">
      <alignment horizontal="center" vertical="center"/>
    </xf>
  </cellXfs>
  <cellStyles count="4">
    <cellStyle name="Komma" xfId="1" builtinId="3"/>
    <cellStyle name="SAPBEXstdItem" xfId="2" xr:uid="{00000000-0005-0000-0000-000001000000}"/>
    <cellStyle name="SAPBEXstdItem 2" xfId="3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="90" zoomScaleNormal="90" workbookViewId="0">
      <selection activeCell="D8" sqref="D8"/>
    </sheetView>
  </sheetViews>
  <sheetFormatPr baseColWidth="10" defaultRowHeight="15"/>
  <cols>
    <col min="1" max="1" width="8.140625" customWidth="1"/>
    <col min="2" max="2" width="15.85546875" customWidth="1"/>
    <col min="3" max="3" width="34.28515625" bestFit="1" customWidth="1"/>
    <col min="4" max="4" width="10.5703125" customWidth="1"/>
    <col min="5" max="5" width="17" customWidth="1"/>
    <col min="6" max="6" width="14.85546875" hidden="1" customWidth="1"/>
    <col min="7" max="7" width="15.85546875" customWidth="1"/>
    <col min="8" max="8" width="24.140625" hidden="1" customWidth="1"/>
    <col min="9" max="9" width="18.28515625" customWidth="1"/>
    <col min="10" max="10" width="14.5703125" customWidth="1"/>
    <col min="11" max="11" width="19.42578125" customWidth="1"/>
    <col min="12" max="12" width="25.140625" bestFit="1" customWidth="1"/>
    <col min="13" max="13" width="15.28515625" customWidth="1"/>
    <col min="14" max="14" width="14.28515625" customWidth="1"/>
    <col min="15" max="15" width="13.28515625" customWidth="1"/>
    <col min="16" max="16" width="17.7109375" customWidth="1"/>
  </cols>
  <sheetData>
    <row r="1" spans="1:16">
      <c r="A1" t="s">
        <v>50</v>
      </c>
      <c r="B1" s="2"/>
      <c r="G1" s="3"/>
    </row>
    <row r="2" spans="1:16" ht="38.25">
      <c r="A2" s="1" t="s">
        <v>22</v>
      </c>
      <c r="B2" s="1" t="s">
        <v>24</v>
      </c>
      <c r="C2" s="1" t="s">
        <v>23</v>
      </c>
      <c r="D2" s="1" t="s">
        <v>0</v>
      </c>
      <c r="E2" s="1" t="s">
        <v>19</v>
      </c>
      <c r="G2" s="1" t="s">
        <v>1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21</v>
      </c>
    </row>
    <row r="3" spans="1:16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0">
        <v>197</v>
      </c>
      <c r="B4" s="10"/>
      <c r="C4" s="10"/>
      <c r="D4" s="17">
        <v>2213</v>
      </c>
      <c r="E4" s="17">
        <v>274</v>
      </c>
      <c r="F4" s="17"/>
      <c r="G4" s="18">
        <v>560244</v>
      </c>
      <c r="H4" s="18"/>
      <c r="I4" s="18">
        <v>53790.220000000016</v>
      </c>
      <c r="J4" s="18">
        <v>755321615</v>
      </c>
      <c r="K4" s="18">
        <v>3761571.4</v>
      </c>
      <c r="L4" s="18">
        <v>332117.55000000005</v>
      </c>
      <c r="M4" s="18">
        <v>87501575.700000003</v>
      </c>
      <c r="N4" s="18">
        <v>264756957.15000001</v>
      </c>
      <c r="O4" s="17">
        <v>16699</v>
      </c>
      <c r="P4" s="17">
        <v>10152</v>
      </c>
    </row>
    <row r="5" spans="1:16">
      <c r="A5">
        <v>198</v>
      </c>
      <c r="B5" s="6">
        <v>44094</v>
      </c>
      <c r="C5" s="8" t="s">
        <v>2</v>
      </c>
      <c r="D5" s="4">
        <v>9</v>
      </c>
      <c r="E5" s="4"/>
      <c r="F5" s="4"/>
      <c r="G5" s="7">
        <f>70+177+34+32+150+45+21+45+10</f>
        <v>584</v>
      </c>
      <c r="I5" s="7">
        <v>3</v>
      </c>
      <c r="J5" s="7">
        <v>931300</v>
      </c>
      <c r="K5" s="7">
        <v>300</v>
      </c>
      <c r="L5" s="7">
        <v>512.70000000000005</v>
      </c>
      <c r="M5" s="7">
        <v>206540</v>
      </c>
      <c r="N5" s="7">
        <v>1471250</v>
      </c>
      <c r="O5" s="7">
        <v>56</v>
      </c>
      <c r="P5" s="7">
        <v>29</v>
      </c>
    </row>
    <row r="6" spans="1:16">
      <c r="A6">
        <v>199</v>
      </c>
      <c r="B6" s="6">
        <v>44217</v>
      </c>
      <c r="C6" s="8" t="s">
        <v>3</v>
      </c>
      <c r="D6" s="4">
        <v>10</v>
      </c>
      <c r="E6" s="4">
        <v>3</v>
      </c>
      <c r="F6" s="4"/>
      <c r="G6" s="7">
        <v>3149</v>
      </c>
      <c r="I6" s="7">
        <v>898</v>
      </c>
      <c r="J6" s="7">
        <v>2025895</v>
      </c>
      <c r="K6" s="7">
        <v>2808</v>
      </c>
      <c r="L6" s="7">
        <v>2877</v>
      </c>
      <c r="M6" s="7">
        <v>539209</v>
      </c>
      <c r="N6" s="7">
        <v>1674529</v>
      </c>
      <c r="O6" s="7">
        <v>95</v>
      </c>
      <c r="P6" s="7">
        <v>66</v>
      </c>
    </row>
    <row r="7" spans="1:16">
      <c r="A7">
        <v>200</v>
      </c>
      <c r="B7" s="11">
        <v>44266</v>
      </c>
      <c r="C7" s="12" t="s">
        <v>5</v>
      </c>
      <c r="D7" s="13">
        <v>12</v>
      </c>
      <c r="E7" s="13">
        <v>1</v>
      </c>
      <c r="F7" s="13"/>
      <c r="G7" s="14">
        <v>1600</v>
      </c>
      <c r="H7" s="15"/>
      <c r="I7" s="14">
        <v>37.799999999999997</v>
      </c>
      <c r="J7" s="14">
        <v>1986521</v>
      </c>
      <c r="K7" s="14">
        <v>6515</v>
      </c>
      <c r="L7" s="14">
        <v>1189</v>
      </c>
      <c r="M7" s="14">
        <v>371931</v>
      </c>
      <c r="N7" s="14">
        <v>2030063</v>
      </c>
      <c r="O7" s="14">
        <v>85</v>
      </c>
      <c r="P7" s="14">
        <v>50</v>
      </c>
    </row>
    <row r="8" spans="1:16">
      <c r="A8">
        <v>201</v>
      </c>
      <c r="B8" s="6">
        <v>44281</v>
      </c>
      <c r="C8" s="8" t="s">
        <v>6</v>
      </c>
      <c r="D8" s="4">
        <v>12</v>
      </c>
      <c r="E8" s="4"/>
      <c r="F8" s="4"/>
      <c r="G8" s="7">
        <v>1761</v>
      </c>
      <c r="I8" s="7">
        <v>110</v>
      </c>
      <c r="J8" s="7">
        <v>847567</v>
      </c>
      <c r="K8" s="7">
        <v>3450</v>
      </c>
      <c r="L8" s="7">
        <v>1169</v>
      </c>
      <c r="M8" s="7">
        <v>252865</v>
      </c>
      <c r="N8" s="7">
        <v>1387087</v>
      </c>
      <c r="O8" s="7">
        <v>80</v>
      </c>
      <c r="P8" s="7">
        <v>41</v>
      </c>
    </row>
    <row r="9" spans="1:16">
      <c r="A9">
        <v>202</v>
      </c>
      <c r="B9" s="6">
        <v>44302</v>
      </c>
      <c r="C9" s="8" t="s">
        <v>4</v>
      </c>
      <c r="D9" s="4">
        <v>7</v>
      </c>
      <c r="E9" s="4">
        <v>6</v>
      </c>
      <c r="F9" s="4"/>
      <c r="G9" s="7"/>
      <c r="I9" s="7">
        <v>684</v>
      </c>
      <c r="J9" s="7">
        <v>4740000</v>
      </c>
      <c r="K9" s="7">
        <v>4822</v>
      </c>
      <c r="L9" s="7">
        <v>7261</v>
      </c>
      <c r="M9" s="7">
        <v>894000</v>
      </c>
      <c r="N9" s="7">
        <v>6558000</v>
      </c>
      <c r="O9" s="7">
        <v>286</v>
      </c>
      <c r="P9" s="7"/>
    </row>
    <row r="10" spans="1:16">
      <c r="A10">
        <v>203</v>
      </c>
      <c r="B10" s="6">
        <v>44361</v>
      </c>
      <c r="C10" s="8" t="s">
        <v>7</v>
      </c>
      <c r="D10" s="4">
        <v>10</v>
      </c>
      <c r="E10" s="4">
        <v>2</v>
      </c>
      <c r="F10" s="4"/>
      <c r="G10" s="7">
        <v>1141</v>
      </c>
      <c r="I10" s="7"/>
      <c r="J10" s="7">
        <f>101091+72200+218875</f>
        <v>392166</v>
      </c>
      <c r="K10" s="7"/>
      <c r="L10" s="7">
        <v>554</v>
      </c>
      <c r="M10" s="7">
        <v>63502</v>
      </c>
      <c r="N10" s="7">
        <v>793423</v>
      </c>
      <c r="O10" s="7"/>
      <c r="P10" s="7"/>
    </row>
    <row r="11" spans="1:16">
      <c r="A11">
        <v>204</v>
      </c>
      <c r="B11" s="6">
        <v>44362</v>
      </c>
      <c r="C11" s="8" t="s">
        <v>8</v>
      </c>
      <c r="D11" s="4">
        <v>12</v>
      </c>
      <c r="E11" s="4">
        <v>1</v>
      </c>
      <c r="F11" s="4"/>
      <c r="G11" s="7">
        <v>1824</v>
      </c>
      <c r="I11" s="7">
        <v>20</v>
      </c>
      <c r="J11" s="7">
        <v>921409</v>
      </c>
      <c r="K11" s="7">
        <v>5490</v>
      </c>
      <c r="L11" s="7">
        <v>636</v>
      </c>
      <c r="M11" s="7">
        <v>242162</v>
      </c>
      <c r="N11" s="7">
        <v>1202960</v>
      </c>
      <c r="O11" s="7">
        <v>92</v>
      </c>
      <c r="P11" s="7">
        <v>36</v>
      </c>
    </row>
    <row r="12" spans="1:16">
      <c r="A12">
        <v>205</v>
      </c>
      <c r="B12" s="6">
        <v>44448</v>
      </c>
      <c r="C12" s="8" t="s">
        <v>9</v>
      </c>
      <c r="D12" s="4">
        <v>13</v>
      </c>
      <c r="E12" s="4">
        <v>1</v>
      </c>
      <c r="F12" s="4"/>
      <c r="G12" s="7">
        <v>1797</v>
      </c>
      <c r="I12" s="7">
        <v>60</v>
      </c>
      <c r="J12" s="7">
        <v>1282917</v>
      </c>
      <c r="K12" s="7">
        <v>79.63</v>
      </c>
      <c r="L12" s="7">
        <v>1201.5</v>
      </c>
      <c r="M12" s="7">
        <v>286712</v>
      </c>
      <c r="N12" s="7">
        <v>2887692</v>
      </c>
      <c r="O12" s="7">
        <v>100</v>
      </c>
      <c r="P12" s="19">
        <v>37</v>
      </c>
    </row>
    <row r="13" spans="1:16">
      <c r="A13">
        <v>206</v>
      </c>
      <c r="B13" s="6">
        <v>44677</v>
      </c>
      <c r="C13" s="8" t="s">
        <v>10</v>
      </c>
      <c r="D13" s="20">
        <v>8</v>
      </c>
      <c r="E13" s="20"/>
      <c r="F13" s="13"/>
      <c r="G13" s="20">
        <v>1747</v>
      </c>
      <c r="I13" s="7">
        <v>15</v>
      </c>
      <c r="J13" s="7">
        <v>891328</v>
      </c>
      <c r="K13" s="7">
        <v>178</v>
      </c>
      <c r="L13" s="7">
        <v>1880</v>
      </c>
      <c r="M13" s="7">
        <v>482702</v>
      </c>
      <c r="N13" s="7">
        <v>3599134</v>
      </c>
      <c r="O13" s="7">
        <v>60</v>
      </c>
      <c r="P13" s="7">
        <v>31</v>
      </c>
    </row>
    <row r="14" spans="1:16" s="15" customFormat="1">
      <c r="A14" s="15">
        <v>207</v>
      </c>
      <c r="B14" s="11">
        <v>44678</v>
      </c>
      <c r="C14" s="12" t="s">
        <v>16</v>
      </c>
      <c r="D14" s="20">
        <v>8</v>
      </c>
      <c r="E14" s="20"/>
      <c r="F14" s="13"/>
      <c r="G14" s="20">
        <f>35+336+28+544+16+300+16</f>
        <v>1275</v>
      </c>
      <c r="I14" s="14">
        <v>272</v>
      </c>
      <c r="J14" s="14">
        <v>274900</v>
      </c>
      <c r="K14" s="14">
        <v>1420</v>
      </c>
      <c r="L14" s="14">
        <v>641</v>
      </c>
      <c r="M14" s="14">
        <v>809600</v>
      </c>
      <c r="N14" s="14">
        <v>1100000</v>
      </c>
      <c r="O14" s="14">
        <v>53</v>
      </c>
      <c r="P14" s="14">
        <v>27</v>
      </c>
    </row>
    <row r="15" spans="1:16">
      <c r="A15">
        <v>208</v>
      </c>
      <c r="B15" s="6">
        <v>44686</v>
      </c>
      <c r="C15" s="8" t="s">
        <v>12</v>
      </c>
      <c r="D15" s="20">
        <v>8</v>
      </c>
      <c r="E15" s="20">
        <v>2</v>
      </c>
      <c r="F15" s="13"/>
      <c r="G15" s="20">
        <v>2274</v>
      </c>
      <c r="I15" s="7">
        <v>11</v>
      </c>
      <c r="J15" s="7">
        <v>1509000</v>
      </c>
      <c r="K15" s="7">
        <v>2381</v>
      </c>
      <c r="L15" s="7">
        <v>739</v>
      </c>
      <c r="M15" s="7">
        <v>218000</v>
      </c>
      <c r="N15" s="7">
        <v>2281000</v>
      </c>
      <c r="O15" s="7">
        <v>75</v>
      </c>
      <c r="P15" s="7">
        <v>26</v>
      </c>
    </row>
    <row r="16" spans="1:16">
      <c r="A16">
        <v>209</v>
      </c>
      <c r="B16" s="6">
        <v>44700</v>
      </c>
      <c r="C16" s="8" t="s">
        <v>11</v>
      </c>
      <c r="D16" s="20">
        <v>8</v>
      </c>
      <c r="E16" s="20"/>
      <c r="F16" s="13"/>
      <c r="G16" s="20">
        <v>292</v>
      </c>
      <c r="I16" s="7"/>
      <c r="J16" s="7">
        <v>43475</v>
      </c>
      <c r="K16" s="7"/>
      <c r="L16" s="7">
        <v>15</v>
      </c>
      <c r="M16" s="7">
        <v>9174</v>
      </c>
      <c r="N16" s="7">
        <v>26925</v>
      </c>
      <c r="O16" s="7">
        <v>60</v>
      </c>
      <c r="P16" s="7">
        <v>4</v>
      </c>
    </row>
    <row r="17" spans="1:16">
      <c r="A17">
        <v>210</v>
      </c>
      <c r="B17" s="6">
        <v>44720</v>
      </c>
      <c r="C17" s="8" t="s">
        <v>13</v>
      </c>
      <c r="D17" s="20">
        <v>14</v>
      </c>
      <c r="E17" s="20">
        <v>9</v>
      </c>
      <c r="F17" s="13"/>
      <c r="G17" s="20">
        <v>5577</v>
      </c>
      <c r="I17" s="7">
        <v>364</v>
      </c>
      <c r="J17" s="7">
        <v>5779567</v>
      </c>
      <c r="K17" s="7">
        <v>3000</v>
      </c>
      <c r="L17" s="7">
        <v>30363</v>
      </c>
      <c r="M17" s="7">
        <v>1555794</v>
      </c>
      <c r="N17" s="7">
        <v>4254942</v>
      </c>
      <c r="O17" s="7">
        <v>136</v>
      </c>
      <c r="P17" s="7">
        <v>55</v>
      </c>
    </row>
    <row r="18" spans="1:16">
      <c r="A18">
        <v>211</v>
      </c>
      <c r="B18" s="6">
        <v>44733</v>
      </c>
      <c r="C18" s="8" t="s">
        <v>14</v>
      </c>
      <c r="D18" s="20">
        <v>10</v>
      </c>
      <c r="E18" s="20">
        <v>2</v>
      </c>
      <c r="F18" s="13"/>
      <c r="G18" s="20">
        <f>104+25+350+10+15+159+225+120+15+104</f>
        <v>1127</v>
      </c>
      <c r="I18" s="7">
        <v>9.1</v>
      </c>
      <c r="J18" s="7">
        <v>1547425</v>
      </c>
      <c r="K18" s="7"/>
      <c r="L18" s="7">
        <v>1220</v>
      </c>
      <c r="M18" s="7">
        <v>375525</v>
      </c>
      <c r="N18" s="7">
        <v>1789700</v>
      </c>
      <c r="O18" s="7">
        <v>80</v>
      </c>
      <c r="P18" s="7">
        <v>37</v>
      </c>
    </row>
    <row r="19" spans="1:16">
      <c r="A19">
        <v>212</v>
      </c>
      <c r="B19" s="6">
        <v>44734</v>
      </c>
      <c r="C19" s="8" t="s">
        <v>15</v>
      </c>
      <c r="D19" s="20">
        <v>9</v>
      </c>
      <c r="E19" s="20">
        <v>2</v>
      </c>
      <c r="F19" s="13"/>
      <c r="G19" s="20"/>
      <c r="I19" s="7">
        <v>126</v>
      </c>
      <c r="J19" s="7">
        <f>2755214+140900</f>
        <v>2896114</v>
      </c>
      <c r="K19" s="7">
        <v>20</v>
      </c>
      <c r="L19" s="7">
        <f>1069+22415</f>
        <v>23484</v>
      </c>
      <c r="M19" s="7">
        <v>775292</v>
      </c>
      <c r="N19" s="7">
        <v>2138461</v>
      </c>
      <c r="O19" s="7"/>
      <c r="P19" s="7"/>
    </row>
    <row r="20" spans="1:16">
      <c r="A20">
        <v>213</v>
      </c>
      <c r="B20" s="6">
        <v>44782</v>
      </c>
      <c r="C20" s="8" t="s">
        <v>17</v>
      </c>
      <c r="D20" s="20">
        <v>15</v>
      </c>
      <c r="E20" s="20">
        <v>6</v>
      </c>
      <c r="F20" s="13"/>
      <c r="G20" s="20">
        <v>2494</v>
      </c>
      <c r="I20" s="7">
        <v>191</v>
      </c>
      <c r="J20" s="7">
        <v>1155220</v>
      </c>
      <c r="K20" s="7">
        <v>3277</v>
      </c>
      <c r="L20" s="7">
        <v>1138</v>
      </c>
      <c r="M20" s="7">
        <v>451991</v>
      </c>
      <c r="N20" s="7">
        <v>1363683</v>
      </c>
      <c r="O20" s="7">
        <v>100</v>
      </c>
      <c r="P20" s="7">
        <v>65</v>
      </c>
    </row>
    <row r="21" spans="1:16">
      <c r="A21">
        <v>214</v>
      </c>
      <c r="B21" s="6">
        <v>44854</v>
      </c>
      <c r="C21" s="8" t="s">
        <v>18</v>
      </c>
      <c r="D21" s="20">
        <v>11</v>
      </c>
      <c r="E21" s="20">
        <v>3</v>
      </c>
      <c r="F21" s="13"/>
      <c r="G21" s="20">
        <f>100+46+50+19+230+12+104+1344+69+590+195+25+16+425</f>
        <v>3225</v>
      </c>
      <c r="I21" s="7">
        <v>29</v>
      </c>
      <c r="J21" s="7">
        <v>1379745</v>
      </c>
      <c r="K21" s="7">
        <v>1154</v>
      </c>
      <c r="L21" s="7">
        <v>1109</v>
      </c>
      <c r="M21" s="7">
        <v>649802</v>
      </c>
      <c r="N21" s="7">
        <v>3531253</v>
      </c>
      <c r="O21" s="7"/>
      <c r="P21" s="7"/>
    </row>
    <row r="22" spans="1:16">
      <c r="A22">
        <v>215</v>
      </c>
      <c r="B22" s="6">
        <v>44869</v>
      </c>
      <c r="C22" s="8" t="s">
        <v>25</v>
      </c>
      <c r="D22" s="20">
        <v>10</v>
      </c>
      <c r="E22" s="20">
        <v>0</v>
      </c>
      <c r="F22" s="13"/>
      <c r="G22" s="20">
        <f>170+21+100+9+20+30+40+130+18+45</f>
        <v>583</v>
      </c>
      <c r="I22" s="7">
        <v>30</v>
      </c>
      <c r="J22" s="7">
        <v>931800</v>
      </c>
      <c r="K22" s="7">
        <v>86</v>
      </c>
      <c r="L22" s="7">
        <v>641.79999999999995</v>
      </c>
      <c r="M22" s="7">
        <v>331865</v>
      </c>
      <c r="N22" s="7">
        <v>1683784</v>
      </c>
      <c r="O22" s="7">
        <v>69</v>
      </c>
      <c r="P22" s="7">
        <v>37</v>
      </c>
    </row>
    <row r="23" spans="1:16">
      <c r="A23">
        <v>216</v>
      </c>
      <c r="B23" s="6">
        <v>44949</v>
      </c>
      <c r="C23" s="8" t="s">
        <v>33</v>
      </c>
      <c r="D23" s="20">
        <v>8</v>
      </c>
      <c r="E23" s="20">
        <v>1</v>
      </c>
      <c r="F23" s="13"/>
      <c r="G23" s="20">
        <v>769</v>
      </c>
      <c r="I23" s="7">
        <v>10.7</v>
      </c>
      <c r="J23" s="7">
        <v>1090010</v>
      </c>
      <c r="K23" s="7">
        <v>157.5</v>
      </c>
      <c r="L23" s="7">
        <v>1403.4</v>
      </c>
      <c r="M23" s="7">
        <v>206846</v>
      </c>
      <c r="N23" s="7">
        <v>702292</v>
      </c>
      <c r="O23" s="7"/>
      <c r="P23" s="7"/>
    </row>
    <row r="24" spans="1:16" ht="27.75" customHeight="1">
      <c r="A24">
        <v>217</v>
      </c>
      <c r="B24" s="6">
        <v>44993</v>
      </c>
      <c r="C24" s="23" t="s">
        <v>35</v>
      </c>
      <c r="D24" s="20">
        <v>7</v>
      </c>
      <c r="E24" s="20">
        <v>0</v>
      </c>
      <c r="F24" s="13"/>
      <c r="G24" s="20">
        <f>45+31+64+40+381+36+12</f>
        <v>609</v>
      </c>
      <c r="I24" s="7">
        <v>6.3</v>
      </c>
      <c r="J24" s="7">
        <v>389366</v>
      </c>
      <c r="K24" s="7">
        <v>56</v>
      </c>
      <c r="L24" s="7">
        <v>215</v>
      </c>
      <c r="M24" s="7">
        <v>504164</v>
      </c>
      <c r="N24" s="7">
        <v>1361419</v>
      </c>
      <c r="O24" s="7">
        <v>51</v>
      </c>
      <c r="P24" s="7">
        <v>23</v>
      </c>
    </row>
    <row r="25" spans="1:16">
      <c r="A25">
        <v>218</v>
      </c>
      <c r="B25" s="6">
        <v>45014</v>
      </c>
      <c r="C25" s="8" t="s">
        <v>36</v>
      </c>
      <c r="D25" s="20">
        <v>8</v>
      </c>
      <c r="E25" s="20">
        <v>0</v>
      </c>
      <c r="F25" s="13"/>
      <c r="G25" s="20">
        <f>270+15+132+18+90+175+165+13</f>
        <v>878</v>
      </c>
      <c r="I25" s="7">
        <v>7.6</v>
      </c>
      <c r="J25" s="7">
        <v>1400000</v>
      </c>
      <c r="K25" s="7">
        <v>953</v>
      </c>
      <c r="L25" s="7">
        <v>207</v>
      </c>
      <c r="M25" s="7">
        <v>330371</v>
      </c>
      <c r="N25" s="7">
        <v>1184501</v>
      </c>
      <c r="O25" s="7">
        <v>61</v>
      </c>
      <c r="P25" s="7">
        <v>32</v>
      </c>
    </row>
    <row r="26" spans="1:16">
      <c r="A26">
        <v>219</v>
      </c>
      <c r="B26" s="6">
        <v>45056</v>
      </c>
      <c r="C26" s="8" t="s">
        <v>37</v>
      </c>
      <c r="D26" s="20">
        <v>9</v>
      </c>
      <c r="E26" s="20">
        <v>5</v>
      </c>
      <c r="F26" s="13"/>
      <c r="G26" s="20">
        <f>100+51+30+38+189+310+36+32+5</f>
        <v>791</v>
      </c>
      <c r="I26" s="7">
        <v>39</v>
      </c>
      <c r="J26" s="7">
        <v>980000</v>
      </c>
      <c r="K26" s="7">
        <v>537</v>
      </c>
      <c r="L26" s="7">
        <v>1270</v>
      </c>
      <c r="M26" s="7">
        <v>335000</v>
      </c>
      <c r="N26" s="7">
        <v>1100000</v>
      </c>
      <c r="O26" s="7">
        <v>111</v>
      </c>
      <c r="P26" s="7">
        <v>36</v>
      </c>
    </row>
    <row r="27" spans="1:16">
      <c r="A27">
        <v>220</v>
      </c>
      <c r="B27" s="6">
        <v>45078</v>
      </c>
      <c r="C27" s="8" t="s">
        <v>38</v>
      </c>
      <c r="D27" s="20">
        <v>9</v>
      </c>
      <c r="E27" s="20">
        <v>3</v>
      </c>
      <c r="F27" s="13"/>
      <c r="G27" s="20">
        <f>1010+18+160+25+41+350+63+10000</f>
        <v>11667</v>
      </c>
      <c r="I27" s="7">
        <v>34.799999999999997</v>
      </c>
      <c r="J27" s="7">
        <v>3677187</v>
      </c>
      <c r="K27" s="7">
        <v>5442.9</v>
      </c>
      <c r="L27" s="7">
        <v>20961.3</v>
      </c>
      <c r="M27" s="7">
        <v>993909</v>
      </c>
      <c r="N27" s="7">
        <v>2082852</v>
      </c>
      <c r="O27" s="7">
        <v>90</v>
      </c>
      <c r="P27" s="7">
        <v>46</v>
      </c>
    </row>
    <row r="28" spans="1:16">
      <c r="A28">
        <v>221</v>
      </c>
      <c r="B28" s="6">
        <v>45190</v>
      </c>
      <c r="C28" s="8" t="s">
        <v>39</v>
      </c>
      <c r="D28" s="20">
        <v>9</v>
      </c>
      <c r="E28" s="20">
        <v>0</v>
      </c>
      <c r="F28" s="13"/>
      <c r="G28" s="20">
        <f>13+85+300+12+19+70+34+470+140</f>
        <v>1143</v>
      </c>
      <c r="I28" s="7">
        <v>54</v>
      </c>
      <c r="J28" s="7">
        <v>1749973</v>
      </c>
      <c r="K28" s="7">
        <v>8.8000000000000007</v>
      </c>
      <c r="L28" s="7">
        <v>886</v>
      </c>
      <c r="M28" s="7">
        <v>564114</v>
      </c>
      <c r="N28" s="7">
        <v>2032648</v>
      </c>
      <c r="O28" s="7">
        <v>64</v>
      </c>
      <c r="P28" s="7">
        <v>44</v>
      </c>
    </row>
    <row r="29" spans="1:16">
      <c r="A29">
        <v>222</v>
      </c>
      <c r="B29" s="6">
        <v>45226</v>
      </c>
      <c r="C29" s="8" t="s">
        <v>41</v>
      </c>
      <c r="D29" s="20">
        <v>8</v>
      </c>
      <c r="E29" s="20">
        <v>1</v>
      </c>
      <c r="F29" s="13"/>
      <c r="G29" s="20">
        <f>960+100+77+80+160+101+48+50</f>
        <v>1576</v>
      </c>
      <c r="I29" s="24">
        <v>0.2</v>
      </c>
      <c r="J29" s="7">
        <v>329610</v>
      </c>
      <c r="K29" s="7">
        <v>260.7</v>
      </c>
      <c r="L29" s="7">
        <v>277.5</v>
      </c>
      <c r="M29" s="7">
        <v>140672</v>
      </c>
      <c r="N29" s="7">
        <v>1284260</v>
      </c>
      <c r="O29" s="7">
        <v>65</v>
      </c>
      <c r="P29" s="7">
        <v>26</v>
      </c>
    </row>
    <row r="30" spans="1:16">
      <c r="A30">
        <v>223</v>
      </c>
      <c r="B30" s="6">
        <v>45226</v>
      </c>
      <c r="C30" s="8" t="s">
        <v>42</v>
      </c>
      <c r="D30" s="20">
        <v>7</v>
      </c>
      <c r="E30" s="20">
        <v>0</v>
      </c>
      <c r="F30" s="13"/>
      <c r="G30" s="20">
        <f>11+13+11+15+5+13+5</f>
        <v>73</v>
      </c>
      <c r="I30" s="7"/>
      <c r="J30" s="7"/>
      <c r="K30" s="7"/>
      <c r="L30" s="7"/>
      <c r="M30" s="7"/>
      <c r="N30" s="7"/>
      <c r="O30" s="7"/>
      <c r="P30" s="7"/>
    </row>
    <row r="31" spans="1:16">
      <c r="A31">
        <v>224</v>
      </c>
      <c r="B31" s="6">
        <v>45225</v>
      </c>
      <c r="C31" s="8" t="s">
        <v>43</v>
      </c>
      <c r="D31" s="20">
        <v>13</v>
      </c>
      <c r="E31" s="20">
        <v>1</v>
      </c>
      <c r="F31" s="13"/>
      <c r="G31" s="20"/>
      <c r="I31" s="7">
        <v>22</v>
      </c>
      <c r="J31" s="7">
        <v>3400000</v>
      </c>
      <c r="K31" s="7">
        <v>2260</v>
      </c>
      <c r="L31" s="7">
        <v>3160</v>
      </c>
      <c r="M31" s="7">
        <v>970000</v>
      </c>
      <c r="N31" s="7">
        <v>2200000</v>
      </c>
      <c r="O31" s="7"/>
      <c r="P31" s="7"/>
    </row>
    <row r="32" spans="1:16">
      <c r="A32">
        <v>225</v>
      </c>
      <c r="B32" s="6">
        <v>45218</v>
      </c>
      <c r="C32" s="8" t="s">
        <v>44</v>
      </c>
      <c r="D32" s="20">
        <v>10</v>
      </c>
      <c r="E32" s="20">
        <v>0</v>
      </c>
      <c r="F32" s="13"/>
      <c r="G32" s="20">
        <f>115+25+400+26+40+65+100+92+41+500+600+16</f>
        <v>2020</v>
      </c>
      <c r="I32" s="7">
        <v>5</v>
      </c>
      <c r="J32" s="7">
        <v>658721</v>
      </c>
      <c r="K32" s="7">
        <v>17440</v>
      </c>
      <c r="L32" s="7">
        <v>690</v>
      </c>
      <c r="M32" s="7">
        <v>155966.03</v>
      </c>
      <c r="N32" s="7">
        <v>686621.95</v>
      </c>
      <c r="O32" s="7">
        <v>75</v>
      </c>
      <c r="P32" s="7">
        <v>29</v>
      </c>
    </row>
    <row r="33" spans="1:16">
      <c r="A33">
        <v>226</v>
      </c>
      <c r="B33" s="6">
        <v>45233</v>
      </c>
      <c r="C33" s="8" t="s">
        <v>45</v>
      </c>
      <c r="D33" s="20">
        <v>12</v>
      </c>
      <c r="E33" s="20">
        <v>0</v>
      </c>
      <c r="F33" s="13"/>
      <c r="G33" s="20">
        <v>1709</v>
      </c>
      <c r="I33" s="7">
        <f>322-281</f>
        <v>41</v>
      </c>
      <c r="J33" s="7">
        <f>1431940+3193144+72139</f>
        <v>4697223</v>
      </c>
      <c r="K33" s="7">
        <v>626</v>
      </c>
      <c r="L33" s="7">
        <v>1306</v>
      </c>
      <c r="M33" s="7">
        <f>2047+87050+6060+41500+170100+31269+19300+61560+4955+307380+34923+60500</f>
        <v>826644</v>
      </c>
      <c r="N33" s="7">
        <f>400+1000+109+1920+800+3000+600000+255+150000+15500+12200+10000+60000+10000+60000+143450+8000+2200+165000+80000+4200+23500+500+330000+370+30+35000+20000+4000+300000+933265+2350+2500+2800+70000+150000+60000+70000+10000</f>
        <v>3342349</v>
      </c>
      <c r="O33" s="7" t="s">
        <v>46</v>
      </c>
      <c r="P33" s="7" t="s">
        <v>46</v>
      </c>
    </row>
    <row r="34" spans="1:16">
      <c r="A34">
        <v>227</v>
      </c>
      <c r="B34" s="6">
        <v>45267</v>
      </c>
      <c r="C34" s="8" t="s">
        <v>47</v>
      </c>
      <c r="D34" s="20">
        <v>14</v>
      </c>
      <c r="E34" s="20">
        <v>0</v>
      </c>
      <c r="F34" s="13"/>
      <c r="G34" s="20">
        <f>12+11+80+13+120+73+170+13+15+160+37+270+93+32</f>
        <v>1099</v>
      </c>
      <c r="I34" s="7">
        <v>5</v>
      </c>
      <c r="J34" s="7">
        <f>59541+369952+534908</f>
        <v>964401</v>
      </c>
      <c r="K34" s="7">
        <v>584</v>
      </c>
      <c r="L34" s="7">
        <v>210</v>
      </c>
      <c r="M34" s="7">
        <v>256067</v>
      </c>
      <c r="N34" s="7">
        <v>730763</v>
      </c>
      <c r="O34" s="7" t="s">
        <v>46</v>
      </c>
      <c r="P34" s="7" t="s">
        <v>46</v>
      </c>
    </row>
    <row r="35" spans="1:16">
      <c r="A35">
        <v>228</v>
      </c>
      <c r="B35" s="6" t="s">
        <v>49</v>
      </c>
      <c r="C35" s="8" t="s">
        <v>48</v>
      </c>
      <c r="D35" s="20">
        <v>10</v>
      </c>
      <c r="E35" s="20">
        <v>0</v>
      </c>
      <c r="F35" s="13"/>
      <c r="G35" s="20">
        <v>1293</v>
      </c>
      <c r="I35" s="7">
        <v>1.5</v>
      </c>
      <c r="J35" s="7">
        <v>1760598</v>
      </c>
      <c r="K35" s="7">
        <v>7599</v>
      </c>
      <c r="L35" s="7">
        <v>1308</v>
      </c>
      <c r="M35" s="7">
        <v>137541</v>
      </c>
      <c r="N35" s="7">
        <v>537769</v>
      </c>
      <c r="O35" s="7">
        <v>68</v>
      </c>
      <c r="P35" s="7">
        <v>24</v>
      </c>
    </row>
    <row r="36" spans="1:16">
      <c r="B36" s="6"/>
      <c r="C36" s="8"/>
      <c r="D36" s="20"/>
      <c r="E36" s="20"/>
      <c r="F36" s="13"/>
      <c r="G36" s="20"/>
      <c r="I36" s="7"/>
      <c r="J36" s="7"/>
      <c r="K36" s="7"/>
      <c r="L36" s="7"/>
      <c r="M36" s="7"/>
      <c r="N36" s="7"/>
      <c r="O36" s="7"/>
      <c r="P36" s="7"/>
    </row>
    <row r="37" spans="1:16">
      <c r="B37" s="6"/>
      <c r="C37" s="8"/>
      <c r="D37" s="20"/>
      <c r="E37" s="20"/>
      <c r="F37" s="13"/>
      <c r="G37" s="20"/>
      <c r="I37" s="7"/>
      <c r="J37" s="7"/>
      <c r="K37" s="7"/>
      <c r="L37" s="7"/>
      <c r="M37" s="7"/>
      <c r="N37" s="7"/>
      <c r="O37" s="7"/>
      <c r="P37" s="7"/>
    </row>
    <row r="38" spans="1:16" s="21" customFormat="1">
      <c r="C38" s="9" t="s">
        <v>40</v>
      </c>
      <c r="D38" s="22">
        <f>SUM(D4:D37)</f>
        <v>2523</v>
      </c>
      <c r="E38" s="22">
        <f>SUM(E4:E37)</f>
        <v>323</v>
      </c>
      <c r="F38" s="22"/>
      <c r="G38" s="22">
        <f>SUM(G4:G37)</f>
        <v>614321</v>
      </c>
      <c r="H38" s="22">
        <f t="shared" ref="H38" si="0">SUM(H4:H15)</f>
        <v>0</v>
      </c>
      <c r="I38" s="22">
        <f t="shared" ref="I38:P38" si="1">SUM(I4:I37)</f>
        <v>56877.220000000016</v>
      </c>
      <c r="J38" s="22">
        <f t="shared" si="1"/>
        <v>805955053</v>
      </c>
      <c r="K38" s="22">
        <f t="shared" si="1"/>
        <v>3832476.9299999997</v>
      </c>
      <c r="L38" s="22">
        <f t="shared" si="1"/>
        <v>440642.75000000006</v>
      </c>
      <c r="M38" s="22">
        <f t="shared" si="1"/>
        <v>101439535.73</v>
      </c>
      <c r="N38" s="22">
        <f t="shared" si="1"/>
        <v>321776318.09999996</v>
      </c>
      <c r="O38" s="22">
        <f t="shared" si="1"/>
        <v>18711</v>
      </c>
      <c r="P38" s="22">
        <f t="shared" si="1"/>
        <v>10953</v>
      </c>
    </row>
    <row r="40" spans="1:16">
      <c r="L40" s="5" t="s">
        <v>34</v>
      </c>
      <c r="M40" s="7">
        <f>M38/(D38+E38)</f>
        <v>35642.844599437805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ÖKOPROFIT Ergebnisse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Dorothea Meier</dc:creator>
  <cp:lastModifiedBy>Metzmacher, Andreas</cp:lastModifiedBy>
  <cp:lastPrinted>2015-01-15T10:55:58Z</cp:lastPrinted>
  <dcterms:created xsi:type="dcterms:W3CDTF">2015-01-15T10:27:42Z</dcterms:created>
  <dcterms:modified xsi:type="dcterms:W3CDTF">2024-01-22T13:59:31Z</dcterms:modified>
</cp:coreProperties>
</file>